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95" tabRatio="899" firstSheet="1" activeTab="17"/>
  </bookViews>
  <sheets>
    <sheet name="Teams" sheetId="1" r:id="rId1"/>
    <sheet name="U8 Wertung" sheetId="2" r:id="rId2"/>
    <sheet name="U10 Wertung" sheetId="3" r:id="rId3"/>
    <sheet name="U8 1" sheetId="4" r:id="rId4"/>
    <sheet name="U8 2" sheetId="5" r:id="rId5"/>
    <sheet name="U8 3" sheetId="6" r:id="rId6"/>
    <sheet name="U8 4" sheetId="7" r:id="rId7"/>
    <sheet name="U8 5" sheetId="8" r:id="rId8"/>
    <sheet name="U10 1" sheetId="9" r:id="rId9"/>
    <sheet name="U10 2" sheetId="10" r:id="rId10"/>
    <sheet name="U10 3" sheetId="11" r:id="rId11"/>
    <sheet name="U10 4" sheetId="12" r:id="rId12"/>
    <sheet name="U10 5" sheetId="13" r:id="rId13"/>
    <sheet name="U10 6" sheetId="14" r:id="rId14"/>
    <sheet name="U10 7" sheetId="15" r:id="rId15"/>
    <sheet name="U10 8" sheetId="16" r:id="rId16"/>
    <sheet name="U10 9" sheetId="17" r:id="rId17"/>
    <sheet name="U10 10" sheetId="18" r:id="rId18"/>
  </sheets>
  <definedNames>
    <definedName name="_xlfn.COUNTIFS" hidden="1">#NAME?</definedName>
    <definedName name="_xlnm.Print_Area" localSheetId="8">'U10 1'!$A$1:$J$35</definedName>
    <definedName name="_xlnm.Print_Area" localSheetId="17">'U10 10'!$A$1:$J$35</definedName>
    <definedName name="_xlnm.Print_Area" localSheetId="9">'U10 2'!$A$1:$J$35</definedName>
    <definedName name="_xlnm.Print_Area" localSheetId="10">'U10 3'!$A$1:$J$35</definedName>
    <definedName name="_xlnm.Print_Area" localSheetId="11">'U10 4'!$A$1:$J$35</definedName>
    <definedName name="_xlnm.Print_Area" localSheetId="12">'U10 5'!$A$1:$J$35</definedName>
    <definedName name="_xlnm.Print_Area" localSheetId="13">'U10 6'!$A$1:$J$35</definedName>
    <definedName name="_xlnm.Print_Area" localSheetId="14">'U10 7'!$A$1:$J$35</definedName>
    <definedName name="_xlnm.Print_Area" localSheetId="15">'U10 8'!$A$1:$J$35</definedName>
    <definedName name="_xlnm.Print_Area" localSheetId="16">'U10 9'!$A$1:$J$35</definedName>
    <definedName name="_xlnm.Print_Area" localSheetId="3">'U8 1'!$A$1:$J$31</definedName>
    <definedName name="_xlnm.Print_Area" localSheetId="4">'U8 2'!$A$1:$J$31</definedName>
    <definedName name="_xlnm.Print_Area" localSheetId="5">'U8 3'!$A$1:$J$31</definedName>
    <definedName name="_xlnm.Print_Area" localSheetId="6">'U8 4'!$A$1:$J$31</definedName>
    <definedName name="_xlnm.Print_Area" localSheetId="7">'U8 5'!$A$1:$J$31</definedName>
  </definedNames>
  <calcPr fullCalcOnLoad="1"/>
</workbook>
</file>

<file path=xl/sharedStrings.xml><?xml version="1.0" encoding="utf-8"?>
<sst xmlns="http://schemas.openxmlformats.org/spreadsheetml/2006/main" count="796" uniqueCount="485">
  <si>
    <t>U8 Team 1</t>
  </si>
  <si>
    <t>U8 Team 2</t>
  </si>
  <si>
    <t>U8 Team 3</t>
  </si>
  <si>
    <t>U8 Team 4</t>
  </si>
  <si>
    <t>U8 Team 5</t>
  </si>
  <si>
    <t>U8 Team 6</t>
  </si>
  <si>
    <t>U8 Team 7</t>
  </si>
  <si>
    <t>U8 Team 8</t>
  </si>
  <si>
    <t>U8 Team 9</t>
  </si>
  <si>
    <t>U8 Team 10</t>
  </si>
  <si>
    <t>U8 NN 7.1</t>
  </si>
  <si>
    <t>U8 NN 8.1</t>
  </si>
  <si>
    <t>U8 NN 9.1</t>
  </si>
  <si>
    <t>U8 NN 10.1</t>
  </si>
  <si>
    <t>U8 NN 7.2</t>
  </si>
  <si>
    <t>U8 NN 8.2</t>
  </si>
  <si>
    <t>U8 NN 9.2</t>
  </si>
  <si>
    <t>U8 NN 10.2</t>
  </si>
  <si>
    <t>U8 NN 7.3</t>
  </si>
  <si>
    <t>U8 NN 8.3</t>
  </si>
  <si>
    <t>U8 NN 9.3</t>
  </si>
  <si>
    <t>U8 NN 10.3</t>
  </si>
  <si>
    <t>U8 NN 7.4</t>
  </si>
  <si>
    <t>U8 NN 8.4</t>
  </si>
  <si>
    <t>U8 NN 9.4</t>
  </si>
  <si>
    <t>U8 NN 10.4</t>
  </si>
  <si>
    <t>U8 NN 7.5</t>
  </si>
  <si>
    <t>U8 NN 8.5</t>
  </si>
  <si>
    <t>U8 NN 9.5</t>
  </si>
  <si>
    <t>U8 NN 10.5</t>
  </si>
  <si>
    <t>U8 NN 7.6</t>
  </si>
  <si>
    <t>U8 NN 8.6</t>
  </si>
  <si>
    <t>U8 NN 9.6</t>
  </si>
  <si>
    <t>U8 NN 10.6</t>
  </si>
  <si>
    <t>U8 NN 7.7</t>
  </si>
  <si>
    <t>U8 NN 8.7</t>
  </si>
  <si>
    <t>U8 NN 9.7</t>
  </si>
  <si>
    <t>U8 NN 10.7</t>
  </si>
  <si>
    <t>U8 NN 7.8</t>
  </si>
  <si>
    <t>U8 NN 8.8</t>
  </si>
  <si>
    <t>U8 NN 9.8</t>
  </si>
  <si>
    <t>U8 NN 10.8</t>
  </si>
  <si>
    <t>U8 NN 7.9</t>
  </si>
  <si>
    <t>U8 NN 8.9</t>
  </si>
  <si>
    <t>U8 NN 9.9</t>
  </si>
  <si>
    <t>U8 NN 10.9</t>
  </si>
  <si>
    <t>U8 NN 7.10</t>
  </si>
  <si>
    <t>U8 NN 8.10</t>
  </si>
  <si>
    <t>U8 NN 9.10</t>
  </si>
  <si>
    <t>U8 NN 10.10</t>
  </si>
  <si>
    <t>U8 NN 2.11</t>
  </si>
  <si>
    <t>U8 NN 7.11</t>
  </si>
  <si>
    <t>U8 NN 8.11</t>
  </si>
  <si>
    <t>U8 NN 9.11</t>
  </si>
  <si>
    <t>U8 NN 10.11</t>
  </si>
  <si>
    <t>U10 Team 1</t>
  </si>
  <si>
    <t>U10 Team 2</t>
  </si>
  <si>
    <t>U10 Team 3</t>
  </si>
  <si>
    <t>U10 Team 4</t>
  </si>
  <si>
    <t>U10 Team 5</t>
  </si>
  <si>
    <t>U10 Team 6</t>
  </si>
  <si>
    <t>U10 Team 7</t>
  </si>
  <si>
    <t>U10 Team 8</t>
  </si>
  <si>
    <t>U10 Team 9</t>
  </si>
  <si>
    <t>U10 Team 10</t>
  </si>
  <si>
    <t>U10 NN 7.9</t>
  </si>
  <si>
    <t>U10 NN 7.10</t>
  </si>
  <si>
    <t>U10 NN 3.11</t>
  </si>
  <si>
    <t>U10 NN 6.11</t>
  </si>
  <si>
    <t>U10 NN 7.11</t>
  </si>
  <si>
    <t>U10 NN 10.11</t>
  </si>
  <si>
    <t>Punkte</t>
  </si>
  <si>
    <t>Wertung</t>
  </si>
  <si>
    <t>Hochweitsprung</t>
  </si>
  <si>
    <t>Pendelstaffel</t>
  </si>
  <si>
    <t>Wurf</t>
  </si>
  <si>
    <t>1. Wurf</t>
  </si>
  <si>
    <t>2. Wurf</t>
  </si>
  <si>
    <t>3. Wurf</t>
  </si>
  <si>
    <t>4. Wurf</t>
  </si>
  <si>
    <t>Punkte = Summe der 3 besten Versuche 
(Schlechtester Versuch wird gestrichen)</t>
  </si>
  <si>
    <t>Gesamt</t>
  </si>
  <si>
    <t>Tandem Team Biathlon</t>
  </si>
  <si>
    <t>Zeit</t>
  </si>
  <si>
    <t xml:space="preserve">Tandem-Team-Biathlon </t>
  </si>
  <si>
    <t>Hindernis-Sprint-Pendelstaffel</t>
  </si>
  <si>
    <t>Punkte = Anzahl überquerter Hindernisse in 3 Minuten Laufzeit
abzüglich der Fehler</t>
  </si>
  <si>
    <t>U8 Team 11</t>
  </si>
  <si>
    <t>U8 Team 12</t>
  </si>
  <si>
    <t>U8 NN 11.1</t>
  </si>
  <si>
    <t>U8 NN 11.2</t>
  </si>
  <si>
    <t>U8 NN 11.3</t>
  </si>
  <si>
    <t>U8 NN 11.4</t>
  </si>
  <si>
    <t>U8 NN 11.5</t>
  </si>
  <si>
    <t>U8 NN 11.6</t>
  </si>
  <si>
    <t>U8 NN 11.7</t>
  </si>
  <si>
    <t>U8 NN 11.8</t>
  </si>
  <si>
    <t>U8 NN 11.9</t>
  </si>
  <si>
    <t>U8 NN 11.10</t>
  </si>
  <si>
    <t>U8 NN 11.11</t>
  </si>
  <si>
    <t>U8 NN 12.1</t>
  </si>
  <si>
    <t>U8 NN 12.2</t>
  </si>
  <si>
    <t>U8 NN 12.3</t>
  </si>
  <si>
    <t>U8 NN 12.4</t>
  </si>
  <si>
    <t>U8 NN 12.5</t>
  </si>
  <si>
    <t>U8 NN 12.6</t>
  </si>
  <si>
    <t>U8 NN 12.7</t>
  </si>
  <si>
    <t>U8 NN 12.8</t>
  </si>
  <si>
    <t>U8 NN 12.9</t>
  </si>
  <si>
    <t>U8 NN 12.10</t>
  </si>
  <si>
    <t>U8 NN 12.11</t>
  </si>
  <si>
    <t>U10 Team 11</t>
  </si>
  <si>
    <t>U10 Team 12</t>
  </si>
  <si>
    <t>U10 NN 11.11</t>
  </si>
  <si>
    <t>Jeweils 1 Versuch pro Höhe, Punkte = Anzahl übersprungener Höhen
(1 bei Erfolg,  X bei Fehlversuch)</t>
  </si>
  <si>
    <t>U10 Team 13</t>
  </si>
  <si>
    <t>U10 NN 13.1</t>
  </si>
  <si>
    <t>U10 NN 13.2</t>
  </si>
  <si>
    <t>U10 NN 13.3</t>
  </si>
  <si>
    <t>U10 NN 13.4</t>
  </si>
  <si>
    <t>U10 NN 13.5</t>
  </si>
  <si>
    <t>U10 NN 13.6</t>
  </si>
  <si>
    <t>U10 NN 13.7</t>
  </si>
  <si>
    <t>U10 NN 13.8</t>
  </si>
  <si>
    <t>U10 NN 13.9</t>
  </si>
  <si>
    <t>U10 NN 13.10</t>
  </si>
  <si>
    <t>U10 NN 13.11</t>
  </si>
  <si>
    <t>U10 Team 14</t>
  </si>
  <si>
    <t>U10 NN 14.1</t>
  </si>
  <si>
    <t>U10 NN 14.2</t>
  </si>
  <si>
    <t>U10 NN 14.3</t>
  </si>
  <si>
    <t>U10 NN 14.4</t>
  </si>
  <si>
    <t>U10 NN 14.5</t>
  </si>
  <si>
    <t>U10 NN 14.6</t>
  </si>
  <si>
    <t>U10 NN 14.7</t>
  </si>
  <si>
    <t>U10 NN 14.8</t>
  </si>
  <si>
    <t>U10 NN 14.9</t>
  </si>
  <si>
    <t>U10 NN 14.10</t>
  </si>
  <si>
    <t>U10 NN 14.11</t>
  </si>
  <si>
    <t>U10 Team 15</t>
  </si>
  <si>
    <t>U10 NN 15.1</t>
  </si>
  <si>
    <t>U10 NN 15.2</t>
  </si>
  <si>
    <t>U10 NN 15.3</t>
  </si>
  <si>
    <t>U10 NN 15.4</t>
  </si>
  <si>
    <t>U10 NN 15.5</t>
  </si>
  <si>
    <t>U10 NN 15.6</t>
  </si>
  <si>
    <t>U10 NN 15.7</t>
  </si>
  <si>
    <t>U10 NN 15.8</t>
  </si>
  <si>
    <t>U10 NN 15.9</t>
  </si>
  <si>
    <t>U10 NN 15.10</t>
  </si>
  <si>
    <t>U10 NN 15.11</t>
  </si>
  <si>
    <t>Hoch-Weitsprung</t>
  </si>
  <si>
    <t>Platz Pendel-Staffel</t>
  </si>
  <si>
    <t>Platz Hoch-Weit</t>
  </si>
  <si>
    <t>Platz Wurf</t>
  </si>
  <si>
    <t>Platz
gesamt</t>
  </si>
  <si>
    <t>Platz 
Tandem
Biathlon</t>
  </si>
  <si>
    <t>U10 NN 6.9</t>
  </si>
  <si>
    <t>U10 NN 3.10</t>
  </si>
  <si>
    <t>U10 NN 6.10</t>
  </si>
  <si>
    <t>U10 NN 9.11</t>
  </si>
  <si>
    <t>U8 Team 13</t>
  </si>
  <si>
    <t>U8 Team 14</t>
  </si>
  <si>
    <t>U8 Team 15</t>
  </si>
  <si>
    <t>U8 NN 13.1</t>
  </si>
  <si>
    <t>U8 NN 14.1</t>
  </si>
  <si>
    <t>U8 NN 15.1</t>
  </si>
  <si>
    <t>U8 NN 13.2</t>
  </si>
  <si>
    <t>U8 NN 14.2</t>
  </si>
  <si>
    <t>U8 NN 15.2</t>
  </si>
  <si>
    <t>U8 NN 13.3</t>
  </si>
  <si>
    <t>U8 NN 14.3</t>
  </si>
  <si>
    <t>U8 NN 15.3</t>
  </si>
  <si>
    <t>U8 NN 13.4</t>
  </si>
  <si>
    <t>U8 NN 14.4</t>
  </si>
  <si>
    <t>U8 NN 15.4</t>
  </si>
  <si>
    <t>U8 NN 13.5</t>
  </si>
  <si>
    <t>U8 NN 14.5</t>
  </si>
  <si>
    <t>U8 NN 15.5</t>
  </si>
  <si>
    <t>U8 NN 13.6</t>
  </si>
  <si>
    <t>U8 NN 14.6</t>
  </si>
  <si>
    <t>U8 NN 15.6</t>
  </si>
  <si>
    <t>U8 NN 13.7</t>
  </si>
  <si>
    <t>U8 NN 14.7</t>
  </si>
  <si>
    <t>U8 NN 15.7</t>
  </si>
  <si>
    <t>U8 NN 13.8</t>
  </si>
  <si>
    <t>U8 NN 14.8</t>
  </si>
  <si>
    <t>U8 NN 15.8</t>
  </si>
  <si>
    <t>U8 NN 13.9</t>
  </si>
  <si>
    <t>U8 NN 14.9</t>
  </si>
  <si>
    <t>U8 NN 15.9</t>
  </si>
  <si>
    <t>U8 NN 13.10</t>
  </si>
  <si>
    <t>U8 NN 14.10</t>
  </si>
  <si>
    <t>U8 NN 15.10</t>
  </si>
  <si>
    <t>U8 NN 13.11</t>
  </si>
  <si>
    <t>U8 NN 14.11</t>
  </si>
  <si>
    <t>U8 NN 15.11</t>
  </si>
  <si>
    <t>U8 Team 16</t>
  </si>
  <si>
    <t>U8 Team 17</t>
  </si>
  <si>
    <t>U8 Team 18</t>
  </si>
  <si>
    <t>U8 Team 19</t>
  </si>
  <si>
    <t>U8 Team 20</t>
  </si>
  <si>
    <t>U10 Team 16</t>
  </si>
  <si>
    <t>U10 Team 17</t>
  </si>
  <si>
    <t>U10 Team 18</t>
  </si>
  <si>
    <t>U10 Team 19</t>
  </si>
  <si>
    <t>U10 Team 20</t>
  </si>
  <si>
    <t>U8 NN 16.1</t>
  </si>
  <si>
    <t>U8 NN 16.2</t>
  </si>
  <si>
    <t>U8 NN 16.3</t>
  </si>
  <si>
    <t>U8 NN 16.4</t>
  </si>
  <si>
    <t>U8 NN 16.5</t>
  </si>
  <si>
    <t>U8 NN 16.6</t>
  </si>
  <si>
    <t>U8 NN 16.7</t>
  </si>
  <si>
    <t>U8 NN 16.8</t>
  </si>
  <si>
    <t>U8 NN 16.9</t>
  </si>
  <si>
    <t>U8 NN 16.10</t>
  </si>
  <si>
    <t>U8 NN 16.11</t>
  </si>
  <si>
    <t>U10 NN 16.1</t>
  </si>
  <si>
    <t>U10 NN 16.2</t>
  </si>
  <si>
    <t>U10 NN 16.3</t>
  </si>
  <si>
    <t>U10 NN 16.4</t>
  </si>
  <si>
    <t>U10 NN 16.5</t>
  </si>
  <si>
    <t>U10 NN 16.6</t>
  </si>
  <si>
    <t>U10 NN 16.7</t>
  </si>
  <si>
    <t>U10 NN 16.8</t>
  </si>
  <si>
    <t>U10 NN 16.9</t>
  </si>
  <si>
    <t>U10 NN 16.10</t>
  </si>
  <si>
    <t>U10 NN 16.11</t>
  </si>
  <si>
    <t>U8 NN 17.1</t>
  </si>
  <si>
    <t>U8 NN 17.2</t>
  </si>
  <si>
    <t>U8 NN 17.3</t>
  </si>
  <si>
    <t>U8 NN 17.4</t>
  </si>
  <si>
    <t>U8 NN 17.5</t>
  </si>
  <si>
    <t>U8 NN 17.6</t>
  </si>
  <si>
    <t>U8 NN 17.7</t>
  </si>
  <si>
    <t>U8 NN 17.8</t>
  </si>
  <si>
    <t>U8 NN 17.9</t>
  </si>
  <si>
    <t>U8 NN 17.10</t>
  </si>
  <si>
    <t>U8 NN 17.11</t>
  </si>
  <si>
    <t>U10 NN 17.1</t>
  </si>
  <si>
    <t>U10 NN 17.2</t>
  </si>
  <si>
    <t>U10 NN 17.3</t>
  </si>
  <si>
    <t>U10 NN 17.4</t>
  </si>
  <si>
    <t>U10 NN 17.5</t>
  </si>
  <si>
    <t>U10 NN 17.6</t>
  </si>
  <si>
    <t>U10 NN 17.7</t>
  </si>
  <si>
    <t>U10 NN 17.8</t>
  </si>
  <si>
    <t>U10 NN 17.9</t>
  </si>
  <si>
    <t>U10 NN 17.10</t>
  </si>
  <si>
    <t>U10 NN 17.11</t>
  </si>
  <si>
    <t>U8 NN 18.1</t>
  </si>
  <si>
    <t>U8 NN 18.2</t>
  </si>
  <si>
    <t>U8 NN 18.3</t>
  </si>
  <si>
    <t>U8 NN 18.4</t>
  </si>
  <si>
    <t>U8 NN 18.5</t>
  </si>
  <si>
    <t>U8 NN 18.6</t>
  </si>
  <si>
    <t>U8 NN 18.7</t>
  </si>
  <si>
    <t>U8 NN 18.8</t>
  </si>
  <si>
    <t>U8 NN 18.9</t>
  </si>
  <si>
    <t>U8 NN 18.10</t>
  </si>
  <si>
    <t>U8 NN 18.11</t>
  </si>
  <si>
    <t>U10 NN 18.1</t>
  </si>
  <si>
    <t>U10 NN 18.2</t>
  </si>
  <si>
    <t>U10 NN 18.3</t>
  </si>
  <si>
    <t>U10 NN 18.4</t>
  </si>
  <si>
    <t>U10 NN 18.5</t>
  </si>
  <si>
    <t>U10 NN 18.6</t>
  </si>
  <si>
    <t>U10 NN 18.7</t>
  </si>
  <si>
    <t>U10 NN 18.8</t>
  </si>
  <si>
    <t>U10 NN 18.9</t>
  </si>
  <si>
    <t>U10 NN 18.10</t>
  </si>
  <si>
    <t>U10 NN 18.11</t>
  </si>
  <si>
    <t>U8 NN 19.1</t>
  </si>
  <si>
    <t>U8 NN 19.2</t>
  </si>
  <si>
    <t>U8 NN 19.3</t>
  </si>
  <si>
    <t>U8 NN 19.4</t>
  </si>
  <si>
    <t>U8 NN 19.5</t>
  </si>
  <si>
    <t>U8 NN 19.6</t>
  </si>
  <si>
    <t>U8 NN 19.7</t>
  </si>
  <si>
    <t>U8 NN 19.8</t>
  </si>
  <si>
    <t>U8 NN 19.9</t>
  </si>
  <si>
    <t>U8 NN 19.10</t>
  </si>
  <si>
    <t>U8 NN 19.11</t>
  </si>
  <si>
    <t>U10 NN 19.1</t>
  </si>
  <si>
    <t>U10 NN 19.2</t>
  </si>
  <si>
    <t>U10 NN 19.3</t>
  </si>
  <si>
    <t>U10 NN 19.4</t>
  </si>
  <si>
    <t>U10 NN 19.5</t>
  </si>
  <si>
    <t>U10 NN 19.6</t>
  </si>
  <si>
    <t>U10 NN 19.7</t>
  </si>
  <si>
    <t>U10 NN 19.8</t>
  </si>
  <si>
    <t>U10 NN 19.9</t>
  </si>
  <si>
    <t>U10 NN 19.10</t>
  </si>
  <si>
    <t>U10 NN 19.11</t>
  </si>
  <si>
    <t>U8 NN 20.1</t>
  </si>
  <si>
    <t>U8 NN 20.2</t>
  </si>
  <si>
    <t>U8 NN 20.3</t>
  </si>
  <si>
    <t>U8 NN 20.4</t>
  </si>
  <si>
    <t>U8 NN 20.5</t>
  </si>
  <si>
    <t>U8 NN 20.6</t>
  </si>
  <si>
    <t>U8 NN 20.7</t>
  </si>
  <si>
    <t>U8 NN 20.8</t>
  </si>
  <si>
    <t>U8 NN 20.9</t>
  </si>
  <si>
    <t>U8 NN 20.10</t>
  </si>
  <si>
    <t>U8 NN 20.11</t>
  </si>
  <si>
    <t>U10 NN 20.1</t>
  </si>
  <si>
    <t>U10 NN 20.2</t>
  </si>
  <si>
    <t>U10 NN 20.3</t>
  </si>
  <si>
    <t>U10 NN 20.4</t>
  </si>
  <si>
    <t>U10 NN 20.5</t>
  </si>
  <si>
    <t>U10 NN 20.6</t>
  </si>
  <si>
    <t>U10 NN 20.7</t>
  </si>
  <si>
    <t>U10 NN 20.8</t>
  </si>
  <si>
    <t>U10 NN 20.9</t>
  </si>
  <si>
    <t>U10 NN 20.10</t>
  </si>
  <si>
    <t>U10 NN 20.11</t>
  </si>
  <si>
    <t>Erreichte Zeit 
(vor dem Start Teilnehmernamen prüfen, ob alle zum Team gehören)</t>
  </si>
  <si>
    <t>Maximilian Schlatterer</t>
  </si>
  <si>
    <t>Felix Gramespacher</t>
  </si>
  <si>
    <t>Charlotte Eckert</t>
  </si>
  <si>
    <t>Edith Bek</t>
  </si>
  <si>
    <t>Bastian Gebhardt</t>
  </si>
  <si>
    <t>Jannik Kaiser</t>
  </si>
  <si>
    <t>Florina Engler</t>
  </si>
  <si>
    <t>Noah Fimpel</t>
  </si>
  <si>
    <t>Malte Fendt</t>
  </si>
  <si>
    <t>Mika Knöll</t>
  </si>
  <si>
    <t>Leon Roth</t>
  </si>
  <si>
    <t>TUS Lörrach-Stetten U8</t>
  </si>
  <si>
    <t>TUS Maulburg U8</t>
  </si>
  <si>
    <t>Max Kähny</t>
  </si>
  <si>
    <t>Ben Feiertag</t>
  </si>
  <si>
    <t>Leonie Steppat</t>
  </si>
  <si>
    <t>Tamara Lindner</t>
  </si>
  <si>
    <t>Felicitas Henning</t>
  </si>
  <si>
    <t>Vanessa Fras</t>
  </si>
  <si>
    <t>Paulina Bigler</t>
  </si>
  <si>
    <t>Felix Winter</t>
  </si>
  <si>
    <t>Amadeo Pignone</t>
  </si>
  <si>
    <t>Paula Forstmann</t>
  </si>
  <si>
    <t>Lena Baumann</t>
  </si>
  <si>
    <t>Maximilian Eigner</t>
  </si>
  <si>
    <t>Julia Stuskova</t>
  </si>
  <si>
    <t>Nico Ferraro</t>
  </si>
  <si>
    <t>Luca Franco</t>
  </si>
  <si>
    <t>Julian Held</t>
  </si>
  <si>
    <t>Marlene Wisatzke</t>
  </si>
  <si>
    <t>Heidrun Steigerwald</t>
  </si>
  <si>
    <t>Jule Lückfeldt</t>
  </si>
  <si>
    <t>TV Schwörstadt-Schneller Blitz</t>
  </si>
  <si>
    <t>Leon Gieringer</t>
  </si>
  <si>
    <t>Ethan Göpner</t>
  </si>
  <si>
    <t>Johanna Markoni</t>
  </si>
  <si>
    <t>Emilia Balb</t>
  </si>
  <si>
    <t>Natalia Demiralp</t>
  </si>
  <si>
    <t>TV Wehr U8</t>
  </si>
  <si>
    <t>Chiara Cuppuleri</t>
  </si>
  <si>
    <t>Luisa Gehri</t>
  </si>
  <si>
    <t>Hannah Kuhn</t>
  </si>
  <si>
    <t>Alina Hartmann</t>
  </si>
  <si>
    <t>Shania Rotaru</t>
  </si>
  <si>
    <t>Tom Sernatinger</t>
  </si>
  <si>
    <t>Natalie Beutenmüller</t>
  </si>
  <si>
    <t>Maximilian Geis</t>
  </si>
  <si>
    <t>Eric Langner</t>
  </si>
  <si>
    <t>Luan Kummle</t>
  </si>
  <si>
    <t>Luana Heerdegen</t>
  </si>
  <si>
    <t>Fabian Kaskel</t>
  </si>
  <si>
    <t>Noah Hinkelmann</t>
  </si>
  <si>
    <t>Til Lindemann</t>
  </si>
  <si>
    <t>Tim Saller</t>
  </si>
  <si>
    <t>Adrian Korbonits</t>
  </si>
  <si>
    <t>Paul Küpper</t>
  </si>
  <si>
    <t>Sebastian Henkes</t>
  </si>
  <si>
    <t>Lotte Stratz</t>
  </si>
  <si>
    <t>Melina Huber</t>
  </si>
  <si>
    <t>TV Bad Säckingen U10</t>
  </si>
  <si>
    <t>Terje Eisenmann</t>
  </si>
  <si>
    <t>Vivien Martin</t>
  </si>
  <si>
    <t>Anna Wallner</t>
  </si>
  <si>
    <t>Arwen Roggendorf</t>
  </si>
  <si>
    <t>Jannes Koch</t>
  </si>
  <si>
    <t>Steven Glatt</t>
  </si>
  <si>
    <t>Nina Wallner</t>
  </si>
  <si>
    <t>Jerrik Bartram</t>
  </si>
  <si>
    <t>Jonathan Koch</t>
  </si>
  <si>
    <t>Nike Werner</t>
  </si>
  <si>
    <t>TUS Höllstein U10</t>
  </si>
  <si>
    <t>Orson Engler</t>
  </si>
  <si>
    <t>Bastian Reichert</t>
  </si>
  <si>
    <t>Jana Hartmann</t>
  </si>
  <si>
    <t>Carl Gadde</t>
  </si>
  <si>
    <t>Anita Bagaric</t>
  </si>
  <si>
    <t>Sophia Weiß</t>
  </si>
  <si>
    <t>Theresa Keller</t>
  </si>
  <si>
    <t>Jonathan Bauer</t>
  </si>
  <si>
    <t>Malte Schuster</t>
  </si>
  <si>
    <t>Tus Lörrach-Stetten U10-1</t>
  </si>
  <si>
    <t>Julia Bannwarth</t>
  </si>
  <si>
    <t>Max Michaelis</t>
  </si>
  <si>
    <t>Nina Borgne</t>
  </si>
  <si>
    <t>Benthe Müller</t>
  </si>
  <si>
    <t>Eric Söhngen</t>
  </si>
  <si>
    <t>Rebecca Rau</t>
  </si>
  <si>
    <t>Hannah Helmich</t>
  </si>
  <si>
    <t>Hannes Krumm</t>
  </si>
  <si>
    <t>Reto Wernthaler</t>
  </si>
  <si>
    <t>Lilly Huber</t>
  </si>
  <si>
    <t>Charlotte Nothaft</t>
  </si>
  <si>
    <t>Jona Wind</t>
  </si>
  <si>
    <t>Jantje Schenk</t>
  </si>
  <si>
    <t>TV Rheinfelden-Sammy</t>
  </si>
  <si>
    <t>TV Rheinfelden U10-1</t>
  </si>
  <si>
    <t>TV Schwörstadt-Super Team</t>
  </si>
  <si>
    <t>Elina Ferraro</t>
  </si>
  <si>
    <t>Maxine Behringer</t>
  </si>
  <si>
    <t>Katrin Birsner</t>
  </si>
  <si>
    <t>Markus Birsner</t>
  </si>
  <si>
    <t>David Lückfeldt</t>
  </si>
  <si>
    <t>Melissa Demiralp</t>
  </si>
  <si>
    <t>Phoenix de Gradde</t>
  </si>
  <si>
    <t>Daniel Birsner</t>
  </si>
  <si>
    <t>Celine Babayigit</t>
  </si>
  <si>
    <t>Lilly Merkel</t>
  </si>
  <si>
    <t>TV Wehr U10-1</t>
  </si>
  <si>
    <t>Denise Hartmann</t>
  </si>
  <si>
    <t>Franziska Brasch</t>
  </si>
  <si>
    <t>Hannah Frank</t>
  </si>
  <si>
    <t>Malcolm Mond</t>
  </si>
  <si>
    <t>Devin Thomas</t>
  </si>
  <si>
    <t>Kai Hudec</t>
  </si>
  <si>
    <t>Yannik Delhey</t>
  </si>
  <si>
    <t>Regula Valenta</t>
  </si>
  <si>
    <t>Luis Klank</t>
  </si>
  <si>
    <t>Laura Kummle</t>
  </si>
  <si>
    <t>TV Wehr U10-2</t>
  </si>
  <si>
    <t>Celina Schmid</t>
  </si>
  <si>
    <t>Tatjana Beutenmüller</t>
  </si>
  <si>
    <t>Lea Langner</t>
  </si>
  <si>
    <t>Alexander Schwendemann</t>
  </si>
  <si>
    <t>Daniel Schwendemann</t>
  </si>
  <si>
    <t>Marvin Schönfelder</t>
  </si>
  <si>
    <t>Tim Huber</t>
  </si>
  <si>
    <t>Sarah-Michelle Fritz</t>
  </si>
  <si>
    <t>Emely Fritz</t>
  </si>
  <si>
    <t>Nele Schmid</t>
  </si>
  <si>
    <t xml:space="preserve"> </t>
  </si>
  <si>
    <t>U8 NN 3.11</t>
  </si>
  <si>
    <t>U8 NN 2.09</t>
  </si>
  <si>
    <t>U8 NN 2.10</t>
  </si>
  <si>
    <t>Sarah Späth</t>
  </si>
  <si>
    <t>Ole Traxel</t>
  </si>
  <si>
    <t>Denis Keser</t>
  </si>
  <si>
    <t>Team Rheinfelden/Maulburg U10</t>
  </si>
  <si>
    <t>Amina Settouf</t>
  </si>
  <si>
    <t>U10 NN 6.8</t>
  </si>
  <si>
    <t>Ameli Laufs</t>
  </si>
  <si>
    <t>U10 NN 7.8</t>
  </si>
  <si>
    <t>TuS Lörrach-Stetten Zwiebel 1</t>
  </si>
  <si>
    <t>TuS Lörrach-Stetten Zwiebel 2</t>
  </si>
  <si>
    <t>Daniel Schönemann</t>
  </si>
  <si>
    <t>Paul Armbruster</t>
  </si>
  <si>
    <t>Jonas Stusek</t>
  </si>
  <si>
    <t>Marco Bäckert</t>
  </si>
  <si>
    <t>Maximilian Winter</t>
  </si>
  <si>
    <t>Simon Brutschin</t>
  </si>
  <si>
    <t>Alina Steinke</t>
  </si>
  <si>
    <t>Elisa Haas</t>
  </si>
  <si>
    <t>Nico Jost</t>
  </si>
  <si>
    <t>Claudia Deninger</t>
  </si>
  <si>
    <t>Marlon Dörner</t>
  </si>
  <si>
    <t>Rasmus Brutschle</t>
  </si>
  <si>
    <t>Luca Baumann</t>
  </si>
  <si>
    <t>Lea Baumann</t>
  </si>
  <si>
    <t>Vanessa Kovacs</t>
  </si>
  <si>
    <t>Michele Müller</t>
  </si>
  <si>
    <t>Katharina Enner</t>
  </si>
  <si>
    <t>Blerta Talir</t>
  </si>
  <si>
    <t>Madeleina Muchenberger</t>
  </si>
  <si>
    <t>x</t>
  </si>
  <si>
    <t>Lilja Eisenmann</t>
  </si>
  <si>
    <t>Chiara Braconi</t>
  </si>
  <si>
    <t>Laura Braconi</t>
  </si>
  <si>
    <t xml:space="preserve">Eduard Vasilev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</si>
</sst>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\ &quot;cm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 vertical="center"/>
    </xf>
    <xf numFmtId="0" fontId="7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6" fillId="0" borderId="0" xfId="0" applyFont="1" applyAlignment="1">
      <alignment/>
    </xf>
    <xf numFmtId="0" fontId="0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47" fontId="0" fillId="5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11" borderId="10" xfId="0" applyNumberFormat="1" applyFill="1" applyBorder="1" applyAlignment="1">
      <alignment horizontal="center" vertical="center"/>
    </xf>
    <xf numFmtId="1" fontId="0" fillId="21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2" fillId="21" borderId="10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/>
    </xf>
    <xf numFmtId="0" fontId="26" fillId="21" borderId="0" xfId="0" applyFont="1" applyFill="1" applyBorder="1" applyAlignment="1">
      <alignment/>
    </xf>
    <xf numFmtId="0" fontId="7" fillId="0" borderId="0" xfId="0" applyFont="1" applyAlignment="1">
      <alignment/>
    </xf>
    <xf numFmtId="0" fontId="27" fillId="21" borderId="0" xfId="0" applyFont="1" applyFill="1" applyBorder="1" applyAlignment="1">
      <alignment/>
    </xf>
    <xf numFmtId="0" fontId="27" fillId="21" borderId="0" xfId="0" applyFont="1" applyFill="1" applyBorder="1" applyAlignment="1">
      <alignment/>
    </xf>
    <xf numFmtId="0" fontId="27" fillId="21" borderId="0" xfId="0" applyFont="1" applyFill="1" applyAlignment="1">
      <alignment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4" borderId="14" xfId="0" applyFont="1" applyFill="1" applyBorder="1" applyAlignment="1">
      <alignment vertical="center" wrapText="1"/>
    </xf>
    <xf numFmtId="0" fontId="0" fillId="4" borderId="0" xfId="0" applyFont="1" applyFill="1" applyAlignment="1">
      <alignment horizontal="left" vertical="center" wrapText="1"/>
    </xf>
    <xf numFmtId="172" fontId="0" fillId="0" borderId="11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47" fontId="0" fillId="21" borderId="11" xfId="0" applyNumberFormat="1" applyFill="1" applyBorder="1" applyAlignment="1">
      <alignment horizontal="center" vertical="center"/>
    </xf>
    <xf numFmtId="47" fontId="0" fillId="21" borderId="13" xfId="0" applyNumberForma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3" width="23.7109375" style="24" customWidth="1"/>
    <col min="4" max="4" width="26.57421875" style="24" bestFit="1" customWidth="1"/>
    <col min="5" max="5" width="29.421875" style="24" bestFit="1" customWidth="1"/>
    <col min="6" max="6" width="22.8515625" style="24" bestFit="1" customWidth="1"/>
    <col min="7" max="9" width="23.7109375" style="24" customWidth="1"/>
    <col min="10" max="10" width="24.7109375" style="24" bestFit="1" customWidth="1"/>
    <col min="11" max="20" width="23.7109375" style="24" customWidth="1"/>
    <col min="21" max="16384" width="11.421875" style="24" customWidth="1"/>
  </cols>
  <sheetData>
    <row r="1" spans="1:20" s="47" customFormat="1" ht="12">
      <c r="A1" s="49" t="s">
        <v>329</v>
      </c>
      <c r="B1" s="50" t="s">
        <v>330</v>
      </c>
      <c r="C1" s="49" t="s">
        <v>412</v>
      </c>
      <c r="D1" s="49" t="s">
        <v>350</v>
      </c>
      <c r="E1" s="50" t="s">
        <v>356</v>
      </c>
      <c r="F1" s="50"/>
      <c r="G1" s="22" t="s">
        <v>6</v>
      </c>
      <c r="H1" s="22" t="s">
        <v>7</v>
      </c>
      <c r="I1" s="22" t="s">
        <v>8</v>
      </c>
      <c r="J1" s="22" t="s">
        <v>9</v>
      </c>
      <c r="K1" s="22" t="s">
        <v>87</v>
      </c>
      <c r="L1" s="22" t="s">
        <v>88</v>
      </c>
      <c r="M1" s="22" t="s">
        <v>161</v>
      </c>
      <c r="N1" s="22" t="s">
        <v>162</v>
      </c>
      <c r="O1" s="22" t="s">
        <v>163</v>
      </c>
      <c r="P1" s="22" t="s">
        <v>197</v>
      </c>
      <c r="Q1" s="22" t="s">
        <v>198</v>
      </c>
      <c r="R1" s="22" t="s">
        <v>199</v>
      </c>
      <c r="S1" s="22" t="s">
        <v>200</v>
      </c>
      <c r="T1" s="22" t="s">
        <v>201</v>
      </c>
    </row>
    <row r="2" spans="1:20" ht="12">
      <c r="A2" s="44" t="s">
        <v>318</v>
      </c>
      <c r="B2" s="23" t="s">
        <v>481</v>
      </c>
      <c r="C2" s="44" t="s">
        <v>484</v>
      </c>
      <c r="D2" s="44" t="s">
        <v>351</v>
      </c>
      <c r="E2" s="44" t="s">
        <v>357</v>
      </c>
      <c r="F2" s="44"/>
      <c r="G2" s="23" t="s">
        <v>10</v>
      </c>
      <c r="H2" s="23" t="s">
        <v>11</v>
      </c>
      <c r="I2" s="23" t="s">
        <v>12</v>
      </c>
      <c r="J2" s="23" t="s">
        <v>13</v>
      </c>
      <c r="K2" s="23" t="s">
        <v>89</v>
      </c>
      <c r="L2" s="23" t="s">
        <v>100</v>
      </c>
      <c r="M2" s="23" t="s">
        <v>164</v>
      </c>
      <c r="N2" s="23" t="s">
        <v>165</v>
      </c>
      <c r="O2" s="23" t="s">
        <v>166</v>
      </c>
      <c r="P2" s="23" t="s">
        <v>207</v>
      </c>
      <c r="Q2" s="23" t="s">
        <v>229</v>
      </c>
      <c r="R2" s="23" t="s">
        <v>251</v>
      </c>
      <c r="S2" s="23" t="s">
        <v>273</v>
      </c>
      <c r="T2" s="23" t="s">
        <v>295</v>
      </c>
    </row>
    <row r="3" spans="1:20" ht="12">
      <c r="A3" s="44" t="s">
        <v>319</v>
      </c>
      <c r="B3" s="23" t="s">
        <v>482</v>
      </c>
      <c r="C3" s="44" t="s">
        <v>336</v>
      </c>
      <c r="D3" s="44" t="s">
        <v>352</v>
      </c>
      <c r="E3" s="44" t="s">
        <v>358</v>
      </c>
      <c r="F3" s="44"/>
      <c r="G3" s="23" t="s">
        <v>14</v>
      </c>
      <c r="H3" s="23" t="s">
        <v>15</v>
      </c>
      <c r="I3" s="23" t="s">
        <v>16</v>
      </c>
      <c r="J3" s="23" t="s">
        <v>17</v>
      </c>
      <c r="K3" s="23" t="s">
        <v>90</v>
      </c>
      <c r="L3" s="23" t="s">
        <v>101</v>
      </c>
      <c r="M3" s="23" t="s">
        <v>167</v>
      </c>
      <c r="N3" s="23" t="s">
        <v>168</v>
      </c>
      <c r="O3" s="23" t="s">
        <v>169</v>
      </c>
      <c r="P3" s="23" t="s">
        <v>208</v>
      </c>
      <c r="Q3" s="23" t="s">
        <v>230</v>
      </c>
      <c r="R3" s="23" t="s">
        <v>252</v>
      </c>
      <c r="S3" s="23" t="s">
        <v>274</v>
      </c>
      <c r="T3" s="23" t="s">
        <v>296</v>
      </c>
    </row>
    <row r="4" spans="1:20" ht="12">
      <c r="A4" s="44" t="s">
        <v>320</v>
      </c>
      <c r="B4" s="23" t="s">
        <v>483</v>
      </c>
      <c r="C4" s="44" t="s">
        <v>337</v>
      </c>
      <c r="D4" s="44" t="s">
        <v>344</v>
      </c>
      <c r="E4" s="44" t="s">
        <v>359</v>
      </c>
      <c r="F4" s="44"/>
      <c r="G4" s="23" t="s">
        <v>18</v>
      </c>
      <c r="H4" s="23" t="s">
        <v>19</v>
      </c>
      <c r="I4" s="23" t="s">
        <v>20</v>
      </c>
      <c r="J4" s="23" t="s">
        <v>21</v>
      </c>
      <c r="K4" s="23" t="s">
        <v>91</v>
      </c>
      <c r="L4" s="23" t="s">
        <v>102</v>
      </c>
      <c r="M4" s="23" t="s">
        <v>170</v>
      </c>
      <c r="N4" s="23" t="s">
        <v>171</v>
      </c>
      <c r="O4" s="23" t="s">
        <v>172</v>
      </c>
      <c r="P4" s="23" t="s">
        <v>209</v>
      </c>
      <c r="Q4" s="23" t="s">
        <v>231</v>
      </c>
      <c r="R4" s="23" t="s">
        <v>253</v>
      </c>
      <c r="S4" s="23" t="s">
        <v>275</v>
      </c>
      <c r="T4" s="23" t="s">
        <v>297</v>
      </c>
    </row>
    <row r="5" spans="1:20" ht="12">
      <c r="A5" s="44" t="s">
        <v>321</v>
      </c>
      <c r="B5" s="23" t="s">
        <v>331</v>
      </c>
      <c r="C5" s="44" t="s">
        <v>338</v>
      </c>
      <c r="D5" s="44" t="s">
        <v>353</v>
      </c>
      <c r="E5" s="44" t="s">
        <v>360</v>
      </c>
      <c r="F5" s="44"/>
      <c r="G5" s="23" t="s">
        <v>22</v>
      </c>
      <c r="H5" s="23" t="s">
        <v>23</v>
      </c>
      <c r="I5" s="23" t="s">
        <v>24</v>
      </c>
      <c r="J5" s="23" t="s">
        <v>25</v>
      </c>
      <c r="K5" s="23" t="s">
        <v>92</v>
      </c>
      <c r="L5" s="23" t="s">
        <v>103</v>
      </c>
      <c r="M5" s="23" t="s">
        <v>173</v>
      </c>
      <c r="N5" s="23" t="s">
        <v>174</v>
      </c>
      <c r="O5" s="23" t="s">
        <v>175</v>
      </c>
      <c r="P5" s="23" t="s">
        <v>210</v>
      </c>
      <c r="Q5" s="23" t="s">
        <v>232</v>
      </c>
      <c r="R5" s="23" t="s">
        <v>254</v>
      </c>
      <c r="S5" s="23" t="s">
        <v>276</v>
      </c>
      <c r="T5" s="23" t="s">
        <v>298</v>
      </c>
    </row>
    <row r="6" spans="1:20" ht="12">
      <c r="A6" s="44" t="s">
        <v>322</v>
      </c>
      <c r="B6" s="23" t="s">
        <v>332</v>
      </c>
      <c r="C6" s="44" t="s">
        <v>339</v>
      </c>
      <c r="D6" s="44" t="s">
        <v>354</v>
      </c>
      <c r="E6" s="44" t="s">
        <v>361</v>
      </c>
      <c r="F6" s="44"/>
      <c r="G6" s="23" t="s">
        <v>26</v>
      </c>
      <c r="H6" s="23" t="s">
        <v>27</v>
      </c>
      <c r="I6" s="23" t="s">
        <v>28</v>
      </c>
      <c r="J6" s="23" t="s">
        <v>29</v>
      </c>
      <c r="K6" s="23" t="s">
        <v>93</v>
      </c>
      <c r="L6" s="23" t="s">
        <v>104</v>
      </c>
      <c r="M6" s="23" t="s">
        <v>176</v>
      </c>
      <c r="N6" s="23" t="s">
        <v>177</v>
      </c>
      <c r="O6" s="23" t="s">
        <v>178</v>
      </c>
      <c r="P6" s="23" t="s">
        <v>211</v>
      </c>
      <c r="Q6" s="23" t="s">
        <v>233</v>
      </c>
      <c r="R6" s="23" t="s">
        <v>255</v>
      </c>
      <c r="S6" s="23" t="s">
        <v>277</v>
      </c>
      <c r="T6" s="23" t="s">
        <v>299</v>
      </c>
    </row>
    <row r="7" spans="1:20" ht="12">
      <c r="A7" s="44" t="s">
        <v>323</v>
      </c>
      <c r="B7" s="23" t="s">
        <v>333</v>
      </c>
      <c r="C7" s="44" t="s">
        <v>340</v>
      </c>
      <c r="D7" s="44" t="s">
        <v>355</v>
      </c>
      <c r="E7" s="44" t="s">
        <v>362</v>
      </c>
      <c r="F7" s="44"/>
      <c r="G7" s="23" t="s">
        <v>30</v>
      </c>
      <c r="H7" s="23" t="s">
        <v>31</v>
      </c>
      <c r="I7" s="23" t="s">
        <v>32</v>
      </c>
      <c r="J7" s="23" t="s">
        <v>33</v>
      </c>
      <c r="K7" s="23" t="s">
        <v>94</v>
      </c>
      <c r="L7" s="23" t="s">
        <v>105</v>
      </c>
      <c r="M7" s="23" t="s">
        <v>179</v>
      </c>
      <c r="N7" s="23" t="s">
        <v>180</v>
      </c>
      <c r="O7" s="23" t="s">
        <v>181</v>
      </c>
      <c r="P7" s="23" t="s">
        <v>212</v>
      </c>
      <c r="Q7" s="23" t="s">
        <v>234</v>
      </c>
      <c r="R7" s="23" t="s">
        <v>256</v>
      </c>
      <c r="S7" s="23" t="s">
        <v>278</v>
      </c>
      <c r="T7" s="23" t="s">
        <v>300</v>
      </c>
    </row>
    <row r="8" spans="1:20" ht="12">
      <c r="A8" s="44" t="s">
        <v>324</v>
      </c>
      <c r="B8" s="23" t="s">
        <v>334</v>
      </c>
      <c r="C8" s="44" t="s">
        <v>341</v>
      </c>
      <c r="D8" s="44" t="s">
        <v>345</v>
      </c>
      <c r="E8" s="44" t="s">
        <v>363</v>
      </c>
      <c r="F8" s="44"/>
      <c r="G8" s="23" t="s">
        <v>34</v>
      </c>
      <c r="H8" s="23" t="s">
        <v>35</v>
      </c>
      <c r="I8" s="23" t="s">
        <v>36</v>
      </c>
      <c r="J8" s="23" t="s">
        <v>37</v>
      </c>
      <c r="K8" s="23" t="s">
        <v>95</v>
      </c>
      <c r="L8" s="23" t="s">
        <v>106</v>
      </c>
      <c r="M8" s="23" t="s">
        <v>182</v>
      </c>
      <c r="N8" s="23" t="s">
        <v>183</v>
      </c>
      <c r="O8" s="23" t="s">
        <v>184</v>
      </c>
      <c r="P8" s="23" t="s">
        <v>213</v>
      </c>
      <c r="Q8" s="23" t="s">
        <v>235</v>
      </c>
      <c r="R8" s="23" t="s">
        <v>257</v>
      </c>
      <c r="S8" s="23" t="s">
        <v>279</v>
      </c>
      <c r="T8" s="23" t="s">
        <v>301</v>
      </c>
    </row>
    <row r="9" spans="1:20" ht="12">
      <c r="A9" s="44" t="s">
        <v>325</v>
      </c>
      <c r="B9" s="23" t="s">
        <v>335</v>
      </c>
      <c r="C9" s="44" t="s">
        <v>342</v>
      </c>
      <c r="D9" s="44" t="s">
        <v>346</v>
      </c>
      <c r="E9" s="44" t="s">
        <v>364</v>
      </c>
      <c r="F9" s="44"/>
      <c r="G9" s="23" t="s">
        <v>38</v>
      </c>
      <c r="H9" s="23" t="s">
        <v>39</v>
      </c>
      <c r="I9" s="23" t="s">
        <v>40</v>
      </c>
      <c r="J9" s="23" t="s">
        <v>41</v>
      </c>
      <c r="K9" s="23" t="s">
        <v>96</v>
      </c>
      <c r="L9" s="23" t="s">
        <v>107</v>
      </c>
      <c r="M9" s="23" t="s">
        <v>185</v>
      </c>
      <c r="N9" s="23" t="s">
        <v>186</v>
      </c>
      <c r="O9" s="23" t="s">
        <v>187</v>
      </c>
      <c r="P9" s="23" t="s">
        <v>214</v>
      </c>
      <c r="Q9" s="23" t="s">
        <v>236</v>
      </c>
      <c r="R9" s="23" t="s">
        <v>258</v>
      </c>
      <c r="S9" s="23" t="s">
        <v>280</v>
      </c>
      <c r="T9" s="23" t="s">
        <v>302</v>
      </c>
    </row>
    <row r="10" spans="1:20" ht="12">
      <c r="A10" s="44" t="s">
        <v>326</v>
      </c>
      <c r="B10" s="23" t="s">
        <v>449</v>
      </c>
      <c r="C10" s="44" t="s">
        <v>343</v>
      </c>
      <c r="D10" s="44" t="s">
        <v>347</v>
      </c>
      <c r="E10" s="44" t="s">
        <v>365</v>
      </c>
      <c r="F10" s="44"/>
      <c r="G10" s="23" t="s">
        <v>42</v>
      </c>
      <c r="H10" s="23" t="s">
        <v>43</v>
      </c>
      <c r="I10" s="23" t="s">
        <v>44</v>
      </c>
      <c r="J10" s="23" t="s">
        <v>45</v>
      </c>
      <c r="K10" s="23" t="s">
        <v>97</v>
      </c>
      <c r="L10" s="23" t="s">
        <v>108</v>
      </c>
      <c r="M10" s="23" t="s">
        <v>188</v>
      </c>
      <c r="N10" s="23" t="s">
        <v>189</v>
      </c>
      <c r="O10" s="23" t="s">
        <v>190</v>
      </c>
      <c r="P10" s="23" t="s">
        <v>215</v>
      </c>
      <c r="Q10" s="23" t="s">
        <v>237</v>
      </c>
      <c r="R10" s="23" t="s">
        <v>259</v>
      </c>
      <c r="S10" s="23" t="s">
        <v>281</v>
      </c>
      <c r="T10" s="23" t="s">
        <v>303</v>
      </c>
    </row>
    <row r="11" spans="1:20" ht="12">
      <c r="A11" s="44" t="s">
        <v>327</v>
      </c>
      <c r="B11" s="23" t="s">
        <v>450</v>
      </c>
      <c r="C11" s="23" t="s">
        <v>461</v>
      </c>
      <c r="D11" s="44" t="s">
        <v>348</v>
      </c>
      <c r="E11" s="44" t="s">
        <v>366</v>
      </c>
      <c r="F11" s="44"/>
      <c r="G11" s="23" t="s">
        <v>46</v>
      </c>
      <c r="H11" s="23" t="s">
        <v>47</v>
      </c>
      <c r="I11" s="23" t="s">
        <v>48</v>
      </c>
      <c r="J11" s="23" t="s">
        <v>49</v>
      </c>
      <c r="K11" s="23" t="s">
        <v>98</v>
      </c>
      <c r="L11" s="23" t="s">
        <v>109</v>
      </c>
      <c r="M11" s="23" t="s">
        <v>191</v>
      </c>
      <c r="N11" s="23" t="s">
        <v>192</v>
      </c>
      <c r="O11" s="23" t="s">
        <v>193</v>
      </c>
      <c r="P11" s="23" t="s">
        <v>216</v>
      </c>
      <c r="Q11" s="23" t="s">
        <v>238</v>
      </c>
      <c r="R11" s="23" t="s">
        <v>260</v>
      </c>
      <c r="S11" s="23" t="s">
        <v>282</v>
      </c>
      <c r="T11" s="23" t="s">
        <v>304</v>
      </c>
    </row>
    <row r="12" spans="1:20" ht="12">
      <c r="A12" s="44" t="s">
        <v>328</v>
      </c>
      <c r="B12" s="23" t="s">
        <v>50</v>
      </c>
      <c r="C12" s="23" t="s">
        <v>448</v>
      </c>
      <c r="D12" s="46" t="s">
        <v>349</v>
      </c>
      <c r="E12" s="44" t="s">
        <v>367</v>
      </c>
      <c r="F12" s="44"/>
      <c r="G12" s="23" t="s">
        <v>51</v>
      </c>
      <c r="H12" s="23" t="s">
        <v>52</v>
      </c>
      <c r="I12" s="23" t="s">
        <v>53</v>
      </c>
      <c r="J12" s="23" t="s">
        <v>54</v>
      </c>
      <c r="K12" s="23" t="s">
        <v>99</v>
      </c>
      <c r="L12" s="23" t="s">
        <v>110</v>
      </c>
      <c r="M12" s="23" t="s">
        <v>194</v>
      </c>
      <c r="N12" s="23" t="s">
        <v>195</v>
      </c>
      <c r="O12" s="23" t="s">
        <v>196</v>
      </c>
      <c r="P12" s="23" t="s">
        <v>217</v>
      </c>
      <c r="Q12" s="23" t="s">
        <v>239</v>
      </c>
      <c r="R12" s="23" t="s">
        <v>261</v>
      </c>
      <c r="S12" s="23" t="s">
        <v>283</v>
      </c>
      <c r="T12" s="23" t="s">
        <v>305</v>
      </c>
    </row>
    <row r="13" spans="1:20" ht="12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8" t="s">
        <v>6</v>
      </c>
      <c r="H13" s="28" t="s">
        <v>7</v>
      </c>
      <c r="I13" s="28" t="s">
        <v>8</v>
      </c>
      <c r="J13" s="28" t="s">
        <v>9</v>
      </c>
      <c r="K13" s="28" t="s">
        <v>87</v>
      </c>
      <c r="L13" s="28" t="s">
        <v>88</v>
      </c>
      <c r="M13" s="28" t="s">
        <v>161</v>
      </c>
      <c r="N13" s="28" t="s">
        <v>162</v>
      </c>
      <c r="O13" s="28" t="s">
        <v>163</v>
      </c>
      <c r="P13" s="28" t="s">
        <v>197</v>
      </c>
      <c r="Q13" s="28" t="s">
        <v>198</v>
      </c>
      <c r="R13" s="28" t="s">
        <v>199</v>
      </c>
      <c r="S13" s="28" t="s">
        <v>200</v>
      </c>
      <c r="T13" s="28" t="s">
        <v>201</v>
      </c>
    </row>
    <row r="14" spans="1:20" ht="12">
      <c r="A14" s="28">
        <f aca="true" t="shared" si="0" ref="A14:L14">11-COUNTIF(A2:A12,"* NN *")</f>
        <v>11</v>
      </c>
      <c r="B14" s="28">
        <f t="shared" si="0"/>
        <v>8</v>
      </c>
      <c r="C14" s="28">
        <f t="shared" si="0"/>
        <v>10</v>
      </c>
      <c r="D14" s="28">
        <f t="shared" si="0"/>
        <v>11</v>
      </c>
      <c r="E14" s="28">
        <f t="shared" si="0"/>
        <v>11</v>
      </c>
      <c r="F14" s="28">
        <f t="shared" si="0"/>
        <v>11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aca="true" t="shared" si="1" ref="M14:T14">11-COUNTIF(M2:M12,"* NN *")</f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</row>
    <row r="15" ht="5.25" customHeight="1" hidden="1"/>
    <row r="16" ht="5.25" customHeight="1" hidden="1"/>
    <row r="17" ht="5.25" customHeight="1" hidden="1"/>
    <row r="18" ht="5.25" customHeight="1" hidden="1"/>
    <row r="19" ht="5.25" customHeight="1" hidden="1"/>
    <row r="20" ht="0.75" customHeight="1" hidden="1"/>
    <row r="21" spans="1:20" ht="12">
      <c r="A21" s="49" t="s">
        <v>377</v>
      </c>
      <c r="B21" s="48" t="s">
        <v>388</v>
      </c>
      <c r="C21" s="48" t="s">
        <v>398</v>
      </c>
      <c r="D21" s="49" t="s">
        <v>459</v>
      </c>
      <c r="E21" s="49" t="s">
        <v>460</v>
      </c>
      <c r="F21" s="49" t="s">
        <v>413</v>
      </c>
      <c r="G21" s="49" t="s">
        <v>454</v>
      </c>
      <c r="H21" s="49" t="s">
        <v>414</v>
      </c>
      <c r="I21" s="50" t="s">
        <v>425</v>
      </c>
      <c r="J21" s="50" t="s">
        <v>436</v>
      </c>
      <c r="K21" s="50"/>
      <c r="L21" s="50"/>
      <c r="M21" s="22" t="s">
        <v>115</v>
      </c>
      <c r="N21" s="22" t="s">
        <v>127</v>
      </c>
      <c r="O21" s="22" t="s">
        <v>139</v>
      </c>
      <c r="P21" s="22" t="s">
        <v>202</v>
      </c>
      <c r="Q21" s="22" t="s">
        <v>203</v>
      </c>
      <c r="R21" s="22" t="s">
        <v>204</v>
      </c>
      <c r="S21" s="22" t="s">
        <v>205</v>
      </c>
      <c r="T21" s="22" t="s">
        <v>206</v>
      </c>
    </row>
    <row r="22" spans="1:20" ht="12">
      <c r="A22" s="44" t="s">
        <v>368</v>
      </c>
      <c r="B22" s="44" t="s">
        <v>379</v>
      </c>
      <c r="C22" s="44" t="s">
        <v>455</v>
      </c>
      <c r="D22" s="46" t="s">
        <v>399</v>
      </c>
      <c r="E22" s="46" t="s">
        <v>403</v>
      </c>
      <c r="F22" s="44" t="s">
        <v>462</v>
      </c>
      <c r="G22" s="45" t="s">
        <v>472</v>
      </c>
      <c r="H22" s="44" t="s">
        <v>415</v>
      </c>
      <c r="I22" s="44" t="s">
        <v>426</v>
      </c>
      <c r="J22" s="44" t="s">
        <v>446</v>
      </c>
      <c r="K22" s="44"/>
      <c r="L22" s="44"/>
      <c r="M22" s="23" t="s">
        <v>116</v>
      </c>
      <c r="N22" s="23" t="s">
        <v>128</v>
      </c>
      <c r="O22" s="23" t="s">
        <v>140</v>
      </c>
      <c r="P22" s="23" t="s">
        <v>218</v>
      </c>
      <c r="Q22" s="23" t="s">
        <v>240</v>
      </c>
      <c r="R22" s="23" t="s">
        <v>262</v>
      </c>
      <c r="S22" s="23" t="s">
        <v>284</v>
      </c>
      <c r="T22" s="23" t="s">
        <v>306</v>
      </c>
    </row>
    <row r="23" spans="1:20" ht="12">
      <c r="A23" s="44" t="s">
        <v>369</v>
      </c>
      <c r="B23" s="44" t="s">
        <v>380</v>
      </c>
      <c r="C23" s="44" t="s">
        <v>389</v>
      </c>
      <c r="D23" s="46" t="s">
        <v>400</v>
      </c>
      <c r="E23" s="46" t="s">
        <v>457</v>
      </c>
      <c r="F23" s="44" t="s">
        <v>463</v>
      </c>
      <c r="G23" s="45" t="s">
        <v>473</v>
      </c>
      <c r="H23" s="44" t="s">
        <v>416</v>
      </c>
      <c r="I23" s="44" t="s">
        <v>427</v>
      </c>
      <c r="J23" s="44" t="s">
        <v>437</v>
      </c>
      <c r="K23" s="44"/>
      <c r="L23" s="44"/>
      <c r="M23" s="23" t="s">
        <v>117</v>
      </c>
      <c r="N23" s="23" t="s">
        <v>129</v>
      </c>
      <c r="O23" s="23" t="s">
        <v>141</v>
      </c>
      <c r="P23" s="23" t="s">
        <v>219</v>
      </c>
      <c r="Q23" s="23" t="s">
        <v>241</v>
      </c>
      <c r="R23" s="23" t="s">
        <v>263</v>
      </c>
      <c r="S23" s="23" t="s">
        <v>285</v>
      </c>
      <c r="T23" s="23" t="s">
        <v>307</v>
      </c>
    </row>
    <row r="24" spans="1:20" ht="12">
      <c r="A24" s="44" t="s">
        <v>370</v>
      </c>
      <c r="B24" s="44" t="s">
        <v>381</v>
      </c>
      <c r="C24" s="44" t="s">
        <v>390</v>
      </c>
      <c r="D24" s="46" t="s">
        <v>401</v>
      </c>
      <c r="E24" s="46" t="s">
        <v>405</v>
      </c>
      <c r="F24" s="44" t="s">
        <v>464</v>
      </c>
      <c r="G24" s="45" t="s">
        <v>474</v>
      </c>
      <c r="H24" s="44" t="s">
        <v>417</v>
      </c>
      <c r="I24" s="44" t="s">
        <v>428</v>
      </c>
      <c r="J24" s="44" t="s">
        <v>438</v>
      </c>
      <c r="K24" s="44"/>
      <c r="L24" s="44"/>
      <c r="M24" s="23" t="s">
        <v>118</v>
      </c>
      <c r="N24" s="23" t="s">
        <v>130</v>
      </c>
      <c r="O24" s="23" t="s">
        <v>142</v>
      </c>
      <c r="P24" s="23" t="s">
        <v>220</v>
      </c>
      <c r="Q24" s="23" t="s">
        <v>242</v>
      </c>
      <c r="R24" s="23" t="s">
        <v>264</v>
      </c>
      <c r="S24" s="23" t="s">
        <v>286</v>
      </c>
      <c r="T24" s="23" t="s">
        <v>308</v>
      </c>
    </row>
    <row r="25" spans="1:20" ht="12">
      <c r="A25" s="44" t="s">
        <v>371</v>
      </c>
      <c r="B25" s="44" t="s">
        <v>382</v>
      </c>
      <c r="C25" s="44" t="s">
        <v>391</v>
      </c>
      <c r="D25" s="46" t="s">
        <v>402</v>
      </c>
      <c r="E25" s="46" t="s">
        <v>406</v>
      </c>
      <c r="F25" s="44" t="s">
        <v>465</v>
      </c>
      <c r="G25" s="45" t="s">
        <v>478</v>
      </c>
      <c r="H25" s="44" t="s">
        <v>418</v>
      </c>
      <c r="I25" s="44" t="s">
        <v>429</v>
      </c>
      <c r="J25" s="44" t="s">
        <v>439</v>
      </c>
      <c r="K25" s="44"/>
      <c r="L25" s="44"/>
      <c r="M25" s="23" t="s">
        <v>119</v>
      </c>
      <c r="N25" s="23" t="s">
        <v>131</v>
      </c>
      <c r="O25" s="23" t="s">
        <v>143</v>
      </c>
      <c r="P25" s="23" t="s">
        <v>221</v>
      </c>
      <c r="Q25" s="23" t="s">
        <v>243</v>
      </c>
      <c r="R25" s="23" t="s">
        <v>265</v>
      </c>
      <c r="S25" s="23" t="s">
        <v>287</v>
      </c>
      <c r="T25" s="23" t="s">
        <v>309</v>
      </c>
    </row>
    <row r="26" spans="1:20" ht="12">
      <c r="A26" s="44" t="s">
        <v>372</v>
      </c>
      <c r="B26" s="44" t="s">
        <v>383</v>
      </c>
      <c r="C26" s="44" t="s">
        <v>392</v>
      </c>
      <c r="D26" s="46" t="s">
        <v>404</v>
      </c>
      <c r="E26" s="46" t="s">
        <v>407</v>
      </c>
      <c r="F26" s="44" t="s">
        <v>466</v>
      </c>
      <c r="G26" s="45" t="s">
        <v>475</v>
      </c>
      <c r="H26" s="44" t="s">
        <v>419</v>
      </c>
      <c r="I26" s="44" t="s">
        <v>430</v>
      </c>
      <c r="J26" s="44" t="s">
        <v>440</v>
      </c>
      <c r="K26" s="44"/>
      <c r="L26" s="44"/>
      <c r="M26" s="23" t="s">
        <v>120</v>
      </c>
      <c r="N26" s="23" t="s">
        <v>132</v>
      </c>
      <c r="O26" s="23" t="s">
        <v>144</v>
      </c>
      <c r="P26" s="23" t="s">
        <v>222</v>
      </c>
      <c r="Q26" s="23" t="s">
        <v>244</v>
      </c>
      <c r="R26" s="23" t="s">
        <v>266</v>
      </c>
      <c r="S26" s="23" t="s">
        <v>288</v>
      </c>
      <c r="T26" s="23" t="s">
        <v>310</v>
      </c>
    </row>
    <row r="27" spans="1:20" ht="12">
      <c r="A27" s="44" t="s">
        <v>373</v>
      </c>
      <c r="B27" s="44" t="s">
        <v>384</v>
      </c>
      <c r="C27" s="44" t="s">
        <v>393</v>
      </c>
      <c r="D27" s="46" t="s">
        <v>410</v>
      </c>
      <c r="E27" s="46" t="s">
        <v>408</v>
      </c>
      <c r="F27" s="44" t="s">
        <v>467</v>
      </c>
      <c r="G27" s="45" t="s">
        <v>476</v>
      </c>
      <c r="H27" s="44" t="s">
        <v>420</v>
      </c>
      <c r="I27" s="44" t="s">
        <v>431</v>
      </c>
      <c r="J27" s="44" t="s">
        <v>441</v>
      </c>
      <c r="K27" s="44"/>
      <c r="L27" s="44"/>
      <c r="M27" s="23" t="s">
        <v>121</v>
      </c>
      <c r="N27" s="23" t="s">
        <v>133</v>
      </c>
      <c r="O27" s="23" t="s">
        <v>145</v>
      </c>
      <c r="P27" s="23" t="s">
        <v>223</v>
      </c>
      <c r="Q27" s="23" t="s">
        <v>245</v>
      </c>
      <c r="R27" s="23" t="s">
        <v>267</v>
      </c>
      <c r="S27" s="23" t="s">
        <v>289</v>
      </c>
      <c r="T27" s="23" t="s">
        <v>311</v>
      </c>
    </row>
    <row r="28" spans="1:20" ht="12">
      <c r="A28" s="44" t="s">
        <v>374</v>
      </c>
      <c r="B28" s="44" t="s">
        <v>385</v>
      </c>
      <c r="C28" s="44" t="s">
        <v>395</v>
      </c>
      <c r="D28" s="46" t="s">
        <v>411</v>
      </c>
      <c r="E28" s="46" t="s">
        <v>409</v>
      </c>
      <c r="F28" s="44" t="s">
        <v>468</v>
      </c>
      <c r="G28" s="45" t="s">
        <v>378</v>
      </c>
      <c r="H28" s="44" t="s">
        <v>421</v>
      </c>
      <c r="I28" s="44" t="s">
        <v>432</v>
      </c>
      <c r="J28" s="44" t="s">
        <v>442</v>
      </c>
      <c r="K28" s="44"/>
      <c r="L28" s="44"/>
      <c r="M28" s="23" t="s">
        <v>122</v>
      </c>
      <c r="N28" s="23" t="s">
        <v>134</v>
      </c>
      <c r="O28" s="23" t="s">
        <v>146</v>
      </c>
      <c r="P28" s="23" t="s">
        <v>224</v>
      </c>
      <c r="Q28" s="23" t="s">
        <v>246</v>
      </c>
      <c r="R28" s="23" t="s">
        <v>268</v>
      </c>
      <c r="S28" s="23" t="s">
        <v>290</v>
      </c>
      <c r="T28" s="23" t="s">
        <v>312</v>
      </c>
    </row>
    <row r="29" spans="1:20" ht="12">
      <c r="A29" s="44" t="s">
        <v>375</v>
      </c>
      <c r="B29" s="44" t="s">
        <v>386</v>
      </c>
      <c r="C29" s="44" t="s">
        <v>394</v>
      </c>
      <c r="D29" s="23" t="s">
        <v>456</v>
      </c>
      <c r="E29" s="23" t="s">
        <v>458</v>
      </c>
      <c r="F29" s="44" t="s">
        <v>469</v>
      </c>
      <c r="G29" s="45" t="s">
        <v>477</v>
      </c>
      <c r="H29" s="44" t="s">
        <v>422</v>
      </c>
      <c r="I29" s="44" t="s">
        <v>433</v>
      </c>
      <c r="J29" s="44" t="s">
        <v>443</v>
      </c>
      <c r="K29" s="44"/>
      <c r="L29" s="44"/>
      <c r="M29" s="23" t="s">
        <v>123</v>
      </c>
      <c r="N29" s="23" t="s">
        <v>135</v>
      </c>
      <c r="O29" s="23" t="s">
        <v>147</v>
      </c>
      <c r="P29" s="23" t="s">
        <v>225</v>
      </c>
      <c r="Q29" s="23" t="s">
        <v>247</v>
      </c>
      <c r="R29" s="23" t="s">
        <v>269</v>
      </c>
      <c r="S29" s="23" t="s">
        <v>291</v>
      </c>
      <c r="T29" s="23" t="s">
        <v>313</v>
      </c>
    </row>
    <row r="30" spans="1:20" ht="12">
      <c r="A30" s="44" t="s">
        <v>376</v>
      </c>
      <c r="B30" s="44" t="s">
        <v>387</v>
      </c>
      <c r="C30" s="23" t="s">
        <v>396</v>
      </c>
      <c r="D30" s="23" t="s">
        <v>157</v>
      </c>
      <c r="E30" s="23" t="s">
        <v>65</v>
      </c>
      <c r="F30" s="44" t="s">
        <v>470</v>
      </c>
      <c r="G30" s="23" t="s">
        <v>452</v>
      </c>
      <c r="H30" s="44" t="s">
        <v>423</v>
      </c>
      <c r="I30" s="44" t="s">
        <v>434</v>
      </c>
      <c r="J30" s="44" t="s">
        <v>444</v>
      </c>
      <c r="K30" s="44"/>
      <c r="L30" s="44"/>
      <c r="M30" s="23" t="s">
        <v>124</v>
      </c>
      <c r="N30" s="23" t="s">
        <v>136</v>
      </c>
      <c r="O30" s="23" t="s">
        <v>148</v>
      </c>
      <c r="P30" s="23" t="s">
        <v>226</v>
      </c>
      <c r="Q30" s="23" t="s">
        <v>248</v>
      </c>
      <c r="R30" s="23" t="s">
        <v>270</v>
      </c>
      <c r="S30" s="23" t="s">
        <v>292</v>
      </c>
      <c r="T30" s="23" t="s">
        <v>314</v>
      </c>
    </row>
    <row r="31" spans="1:20" ht="12">
      <c r="A31" s="23" t="s">
        <v>158</v>
      </c>
      <c r="B31" s="23" t="s">
        <v>158</v>
      </c>
      <c r="C31" s="23" t="s">
        <v>397</v>
      </c>
      <c r="D31" s="23" t="s">
        <v>159</v>
      </c>
      <c r="E31" s="23" t="s">
        <v>66</v>
      </c>
      <c r="F31" s="44" t="s">
        <v>471</v>
      </c>
      <c r="G31" s="23" t="s">
        <v>453</v>
      </c>
      <c r="H31" s="44" t="s">
        <v>424</v>
      </c>
      <c r="I31" s="44" t="s">
        <v>435</v>
      </c>
      <c r="J31" s="44" t="s">
        <v>445</v>
      </c>
      <c r="K31" s="44"/>
      <c r="L31" s="44"/>
      <c r="M31" s="23" t="s">
        <v>125</v>
      </c>
      <c r="N31" s="23" t="s">
        <v>137</v>
      </c>
      <c r="O31" s="23" t="s">
        <v>149</v>
      </c>
      <c r="P31" s="23" t="s">
        <v>227</v>
      </c>
      <c r="Q31" s="23" t="s">
        <v>249</v>
      </c>
      <c r="R31" s="23" t="s">
        <v>271</v>
      </c>
      <c r="S31" s="23" t="s">
        <v>293</v>
      </c>
      <c r="T31" s="23" t="s">
        <v>315</v>
      </c>
    </row>
    <row r="32" spans="1:20" ht="12">
      <c r="A32" s="23" t="s">
        <v>158</v>
      </c>
      <c r="B32" s="23" t="s">
        <v>67</v>
      </c>
      <c r="C32" s="23" t="s">
        <v>479</v>
      </c>
      <c r="D32" s="23" t="s">
        <v>68</v>
      </c>
      <c r="E32" s="23" t="s">
        <v>69</v>
      </c>
      <c r="F32" s="23" t="s">
        <v>451</v>
      </c>
      <c r="G32" s="23" t="s">
        <v>160</v>
      </c>
      <c r="H32" s="23" t="s">
        <v>70</v>
      </c>
      <c r="I32" s="23" t="s">
        <v>113</v>
      </c>
      <c r="J32" s="23" t="s">
        <v>113</v>
      </c>
      <c r="K32" s="23"/>
      <c r="L32" s="44"/>
      <c r="M32" s="23" t="s">
        <v>126</v>
      </c>
      <c r="N32" s="23" t="s">
        <v>138</v>
      </c>
      <c r="O32" s="23" t="s">
        <v>150</v>
      </c>
      <c r="P32" s="23" t="s">
        <v>228</v>
      </c>
      <c r="Q32" s="23" t="s">
        <v>250</v>
      </c>
      <c r="R32" s="23" t="s">
        <v>272</v>
      </c>
      <c r="S32" s="23" t="s">
        <v>294</v>
      </c>
      <c r="T32" s="23" t="s">
        <v>316</v>
      </c>
    </row>
    <row r="33" spans="1:20" ht="12">
      <c r="A33" s="28" t="s">
        <v>55</v>
      </c>
      <c r="B33" s="28" t="s">
        <v>56</v>
      </c>
      <c r="C33" s="28" t="s">
        <v>57</v>
      </c>
      <c r="D33" s="28" t="s">
        <v>58</v>
      </c>
      <c r="E33" s="28" t="s">
        <v>59</v>
      </c>
      <c r="F33" s="28" t="s">
        <v>60</v>
      </c>
      <c r="G33" s="28" t="s">
        <v>61</v>
      </c>
      <c r="H33" s="28" t="s">
        <v>62</v>
      </c>
      <c r="I33" s="28" t="s">
        <v>63</v>
      </c>
      <c r="J33" s="28" t="s">
        <v>64</v>
      </c>
      <c r="K33" s="28" t="s">
        <v>111</v>
      </c>
      <c r="L33" s="28" t="s">
        <v>112</v>
      </c>
      <c r="M33" s="28" t="s">
        <v>115</v>
      </c>
      <c r="N33" s="28" t="s">
        <v>127</v>
      </c>
      <c r="O33" s="28" t="s">
        <v>139</v>
      </c>
      <c r="P33" s="28" t="s">
        <v>202</v>
      </c>
      <c r="Q33" s="28" t="s">
        <v>203</v>
      </c>
      <c r="R33" s="28" t="s">
        <v>204</v>
      </c>
      <c r="S33" s="28" t="s">
        <v>205</v>
      </c>
      <c r="T33" s="28" t="s">
        <v>206</v>
      </c>
    </row>
    <row r="34" spans="1:20" ht="12">
      <c r="A34" s="28">
        <f aca="true" t="shared" si="2" ref="A34:L34">11-COUNTIF(A22:A32,"* NN *")</f>
        <v>9</v>
      </c>
      <c r="B34" s="28">
        <f t="shared" si="2"/>
        <v>9</v>
      </c>
      <c r="C34" s="28">
        <f t="shared" si="2"/>
        <v>11</v>
      </c>
      <c r="D34" s="28">
        <f t="shared" si="2"/>
        <v>7</v>
      </c>
      <c r="E34" s="28">
        <f t="shared" si="2"/>
        <v>7</v>
      </c>
      <c r="F34" s="28">
        <f t="shared" si="2"/>
        <v>11</v>
      </c>
      <c r="G34" s="28">
        <f t="shared" si="2"/>
        <v>10</v>
      </c>
      <c r="H34" s="28">
        <f t="shared" si="2"/>
        <v>10</v>
      </c>
      <c r="I34" s="28">
        <f t="shared" si="2"/>
        <v>10</v>
      </c>
      <c r="J34" s="28">
        <f t="shared" si="2"/>
        <v>10</v>
      </c>
      <c r="K34" s="28">
        <f t="shared" si="2"/>
        <v>11</v>
      </c>
      <c r="L34" s="28">
        <f t="shared" si="2"/>
        <v>11</v>
      </c>
      <c r="M34" s="28">
        <f aca="true" t="shared" si="3" ref="M34:T34">11-COUNTIF(M22:M32,"* NN *")</f>
        <v>0</v>
      </c>
      <c r="N34" s="28">
        <f t="shared" si="3"/>
        <v>0</v>
      </c>
      <c r="O34" s="28">
        <f t="shared" si="3"/>
        <v>0</v>
      </c>
      <c r="P34" s="28">
        <f t="shared" si="3"/>
        <v>0</v>
      </c>
      <c r="Q34" s="28">
        <f t="shared" si="3"/>
        <v>0</v>
      </c>
      <c r="R34" s="28">
        <f t="shared" si="3"/>
        <v>0</v>
      </c>
      <c r="S34" s="28">
        <f t="shared" si="3"/>
        <v>0</v>
      </c>
      <c r="T34" s="28">
        <f t="shared" si="3"/>
        <v>0</v>
      </c>
    </row>
  </sheetData>
  <sheetProtection/>
  <conditionalFormatting sqref="A1:T1">
    <cfRule type="containsText" priority="1" dxfId="218" operator="containsText" stopIfTrue="1" text=" NN ">
      <formula>NOT(ISERROR(SEARCH(" NN ",A1)))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">
      <selection activeCell="D15" sqref="D15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Teams!$B21</f>
        <v>TUS Höllstein U10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70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Teams!$B$21</f>
        <v>TUS Höllstein U10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Teams!$B$22</f>
        <v>Vivien Martin</v>
      </c>
      <c r="B7" s="3">
        <v>1</v>
      </c>
      <c r="C7" s="3">
        <v>1</v>
      </c>
      <c r="D7" s="3">
        <v>1</v>
      </c>
      <c r="E7" s="3"/>
      <c r="F7" s="3"/>
      <c r="G7" s="3"/>
      <c r="H7" s="3"/>
      <c r="I7" s="3"/>
      <c r="J7" s="20">
        <f>SUM(B7:I7)</f>
        <v>3</v>
      </c>
      <c r="K7" s="2">
        <f>IF(ISERROR(LARGE(J$7:J$17,1)),0,(LARGE(J$7:J$17,1)))</f>
        <v>5</v>
      </c>
    </row>
    <row r="8" spans="1:11" ht="22.5" customHeight="1">
      <c r="A8" s="27" t="str">
        <f>Teams!$B$23</f>
        <v>Anna Wallner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/>
      <c r="I8" s="3"/>
      <c r="J8" s="20">
        <f aca="true" t="shared" si="1" ref="J8:J17">SUM(B8:I8)</f>
        <v>4</v>
      </c>
      <c r="K8" s="2">
        <f>IF(ISERROR(LARGE(J$7:J$17,2)),0,(LARGE(J$7:J$17,2)))</f>
        <v>5</v>
      </c>
    </row>
    <row r="9" spans="1:11" ht="22.5" customHeight="1">
      <c r="A9" s="27" t="str">
        <f>Teams!$B$24</f>
        <v>Arwen Roggendorf</v>
      </c>
      <c r="B9" s="3">
        <v>1</v>
      </c>
      <c r="C9" s="3">
        <v>1</v>
      </c>
      <c r="D9" s="3">
        <v>1</v>
      </c>
      <c r="E9" s="3"/>
      <c r="F9" s="3"/>
      <c r="G9" s="3"/>
      <c r="H9" s="3"/>
      <c r="I9" s="3"/>
      <c r="J9" s="20">
        <f t="shared" si="1"/>
        <v>3</v>
      </c>
      <c r="K9" s="2">
        <f>IF(ISERROR(LARGE(J$7:J$17,3)),0,(LARGE(J$7:J$17,3)))</f>
        <v>5</v>
      </c>
    </row>
    <row r="10" spans="1:11" ht="22.5" customHeight="1">
      <c r="A10" s="27" t="str">
        <f>Teams!$B$25</f>
        <v>Jannes Koch</v>
      </c>
      <c r="B10" s="3">
        <v>1</v>
      </c>
      <c r="C10" s="3">
        <v>1</v>
      </c>
      <c r="D10" s="3">
        <v>1</v>
      </c>
      <c r="E10" s="3">
        <v>1</v>
      </c>
      <c r="F10" s="3"/>
      <c r="G10" s="3"/>
      <c r="H10" s="3"/>
      <c r="I10" s="3"/>
      <c r="J10" s="20">
        <f t="shared" si="1"/>
        <v>4</v>
      </c>
      <c r="K10" s="2">
        <f>IF(ISERROR(LARGE(J$7:J$17,4)),0,(LARGE(J$7:J$17,4)))</f>
        <v>4</v>
      </c>
    </row>
    <row r="11" spans="1:11" ht="22.5" customHeight="1">
      <c r="A11" s="27" t="str">
        <f>Teams!$B$26</f>
        <v>Steven Glatt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/>
      <c r="H11" s="3"/>
      <c r="I11" s="3"/>
      <c r="J11" s="20">
        <f t="shared" si="1"/>
        <v>5</v>
      </c>
      <c r="K11" s="2">
        <f>IF(ISERROR(LARGE(J$7:J$17,5)),0,(LARGE(J$7:J$17,5)))</f>
        <v>4</v>
      </c>
    </row>
    <row r="12" spans="1:11" ht="22.5" customHeight="1">
      <c r="A12" s="27" t="str">
        <f>Teams!$B$27</f>
        <v>Nina Wallner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/>
      <c r="H12" s="3"/>
      <c r="I12" s="3"/>
      <c r="J12" s="20">
        <f t="shared" si="1"/>
        <v>5</v>
      </c>
      <c r="K12" s="2">
        <f>IF(ISERROR(LARGE(J$7:J$17,6)),0,(LARGE(J$7:J$17,6)))</f>
        <v>4</v>
      </c>
    </row>
    <row r="13" spans="1:10" ht="22.5" customHeight="1">
      <c r="A13" s="27" t="str">
        <f>Teams!$B$28</f>
        <v>Jerrik Bartram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/>
      <c r="H13" s="3"/>
      <c r="I13" s="3"/>
      <c r="J13" s="20">
        <f t="shared" si="1"/>
        <v>5</v>
      </c>
    </row>
    <row r="14" spans="1:10" ht="22.5" customHeight="1">
      <c r="A14" s="27" t="str">
        <f>Teams!$B$29</f>
        <v>Jonathan Koch</v>
      </c>
      <c r="B14" s="3">
        <v>1</v>
      </c>
      <c r="C14" s="3">
        <v>1</v>
      </c>
      <c r="D14" s="3">
        <v>1</v>
      </c>
      <c r="E14" s="3">
        <v>1</v>
      </c>
      <c r="F14" s="3"/>
      <c r="G14" s="3"/>
      <c r="H14" s="3"/>
      <c r="I14" s="3"/>
      <c r="J14" s="20">
        <f t="shared" si="1"/>
        <v>4</v>
      </c>
    </row>
    <row r="15" spans="1:10" ht="22.5" customHeight="1">
      <c r="A15" s="27" t="str">
        <f>Teams!$B$30</f>
        <v>Nike Werner</v>
      </c>
      <c r="B15" s="3">
        <v>1</v>
      </c>
      <c r="C15" s="3">
        <v>1</v>
      </c>
      <c r="D15" s="3">
        <v>1</v>
      </c>
      <c r="E15" s="3"/>
      <c r="F15" s="3"/>
      <c r="G15" s="3"/>
      <c r="H15" s="3"/>
      <c r="I15" s="3"/>
      <c r="J15" s="20">
        <f t="shared" si="1"/>
        <v>3</v>
      </c>
    </row>
    <row r="16" spans="1:10" ht="22.5" customHeight="1">
      <c r="A16" s="27" t="str">
        <f>Teams!$B$31</f>
        <v>U10 NN 3.10</v>
      </c>
      <c r="B16" s="3"/>
      <c r="C16" s="3"/>
      <c r="D16" s="3"/>
      <c r="E16" s="3"/>
      <c r="F16" s="3"/>
      <c r="G16" s="3"/>
      <c r="H16" s="3"/>
      <c r="I16" s="3"/>
      <c r="J16" s="20">
        <f t="shared" si="1"/>
        <v>0</v>
      </c>
    </row>
    <row r="17" spans="1:10" ht="22.5" customHeight="1">
      <c r="A17" s="27" t="str">
        <f>Teams!$B$32</f>
        <v>U10 NN 3.11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27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Teams!$B$21</f>
        <v>TUS Höllstein U10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Teams!$B$22</f>
        <v>Vivien Martin</v>
      </c>
      <c r="B21" s="3">
        <v>8</v>
      </c>
      <c r="C21" s="3">
        <v>9</v>
      </c>
      <c r="D21" s="3">
        <v>9</v>
      </c>
      <c r="E21" s="3">
        <v>10</v>
      </c>
      <c r="F21" s="15"/>
      <c r="G21" s="16"/>
      <c r="H21" s="17"/>
      <c r="I21" s="18"/>
      <c r="J21" s="20">
        <f>SUM((LARGE(B21:E21,1)),(LARGE(B21:E21,2)),(LARGE(B21:E21,3)))</f>
        <v>28</v>
      </c>
      <c r="K21" s="2">
        <f>IF(ISERROR(LARGE(J$21:J$31,1)),0,(LARGE(J$21:J$31,1)))</f>
        <v>29</v>
      </c>
    </row>
    <row r="22" spans="1:11" ht="22.5" customHeight="1">
      <c r="A22" s="27" t="str">
        <f>Teams!$B$23</f>
        <v>Anna Wallner</v>
      </c>
      <c r="B22" s="3">
        <v>7</v>
      </c>
      <c r="C22" s="3">
        <v>7</v>
      </c>
      <c r="D22" s="3">
        <v>8</v>
      </c>
      <c r="E22" s="3">
        <v>8</v>
      </c>
      <c r="F22" s="15"/>
      <c r="G22" s="16"/>
      <c r="H22" s="17"/>
      <c r="I22" s="18"/>
      <c r="J22" s="20">
        <f aca="true" t="shared" si="2" ref="J22:J29">SUM((LARGE(B22:E22,1)),(LARGE(B22:E22,2)),(LARGE(B22:E22,3)))</f>
        <v>23</v>
      </c>
      <c r="K22" s="2">
        <f>IF(ISERROR(LARGE(J$21:J$31,2)),0,(LARGE(J$21:J$31,2)))</f>
        <v>28</v>
      </c>
    </row>
    <row r="23" spans="1:11" ht="22.5" customHeight="1">
      <c r="A23" s="27" t="str">
        <f>Teams!$B$24</f>
        <v>Arwen Roggendorf</v>
      </c>
      <c r="B23" s="3">
        <v>9</v>
      </c>
      <c r="C23" s="3">
        <v>10</v>
      </c>
      <c r="D23" s="3">
        <v>10</v>
      </c>
      <c r="E23" s="3">
        <v>9</v>
      </c>
      <c r="F23" s="15"/>
      <c r="G23" s="16"/>
      <c r="H23" s="17"/>
      <c r="I23" s="18"/>
      <c r="J23" s="20">
        <f t="shared" si="2"/>
        <v>29</v>
      </c>
      <c r="K23" s="2">
        <f>IF(ISERROR(LARGE(J$21:J$31,3)),0,(LARGE(J$21:J$31,3)))</f>
        <v>28</v>
      </c>
    </row>
    <row r="24" spans="1:11" ht="22.5" customHeight="1">
      <c r="A24" s="27" t="str">
        <f>Teams!$B$25</f>
        <v>Jannes Koch</v>
      </c>
      <c r="B24" s="3">
        <v>8</v>
      </c>
      <c r="C24" s="3">
        <v>10</v>
      </c>
      <c r="D24" s="3">
        <v>8</v>
      </c>
      <c r="E24" s="3">
        <v>0</v>
      </c>
      <c r="F24" s="15"/>
      <c r="G24" s="16"/>
      <c r="H24" s="17"/>
      <c r="I24" s="18"/>
      <c r="J24" s="20">
        <f t="shared" si="2"/>
        <v>26</v>
      </c>
      <c r="K24" s="2">
        <f>IF(ISERROR(LARGE(J$21:J$31,4)),0,(LARGE(J$21:J$31,4)))</f>
        <v>27</v>
      </c>
    </row>
    <row r="25" spans="1:11" ht="22.5" customHeight="1">
      <c r="A25" s="27" t="str">
        <f>Teams!$B$26</f>
        <v>Steven Glatt</v>
      </c>
      <c r="B25" s="3">
        <v>7</v>
      </c>
      <c r="C25" s="3">
        <v>6</v>
      </c>
      <c r="D25" s="3">
        <v>7</v>
      </c>
      <c r="E25" s="3">
        <v>7</v>
      </c>
      <c r="F25" s="15"/>
      <c r="G25" s="16"/>
      <c r="H25" s="17"/>
      <c r="I25" s="18"/>
      <c r="J25" s="20">
        <f t="shared" si="2"/>
        <v>21</v>
      </c>
      <c r="K25" s="2">
        <f>IF(ISERROR(LARGE(J$21:J$31,5)),0,(LARGE(J$21:J$31,5)))</f>
        <v>26</v>
      </c>
    </row>
    <row r="26" spans="1:11" ht="22.5" customHeight="1">
      <c r="A26" s="27" t="str">
        <f>Teams!$B$27</f>
        <v>Nina Wallner</v>
      </c>
      <c r="B26" s="3">
        <v>6</v>
      </c>
      <c r="C26" s="3">
        <v>6</v>
      </c>
      <c r="D26" s="3">
        <v>7</v>
      </c>
      <c r="E26" s="3">
        <v>7</v>
      </c>
      <c r="F26" s="15"/>
      <c r="G26" s="16"/>
      <c r="H26" s="17"/>
      <c r="I26" s="18"/>
      <c r="J26" s="20">
        <f t="shared" si="2"/>
        <v>20</v>
      </c>
      <c r="K26" s="2">
        <f>IF(ISERROR(LARGE(J$21:J$31,6)),0,(LARGE(J$21:J$31,6)))</f>
        <v>23</v>
      </c>
    </row>
    <row r="27" spans="1:10" ht="22.5" customHeight="1">
      <c r="A27" s="27" t="str">
        <f>Teams!$B$28</f>
        <v>Jerrik Bartram</v>
      </c>
      <c r="B27" s="3">
        <v>8</v>
      </c>
      <c r="C27" s="3">
        <v>9</v>
      </c>
      <c r="D27" s="3">
        <v>9</v>
      </c>
      <c r="E27" s="3">
        <v>9</v>
      </c>
      <c r="F27" s="15"/>
      <c r="G27" s="16"/>
      <c r="H27" s="17"/>
      <c r="I27" s="18"/>
      <c r="J27" s="20">
        <f t="shared" si="2"/>
        <v>27</v>
      </c>
    </row>
    <row r="28" spans="1:10" ht="22.5" customHeight="1">
      <c r="A28" s="27" t="str">
        <f>Teams!$B$29</f>
        <v>Jonathan Koch</v>
      </c>
      <c r="B28" s="3">
        <v>7</v>
      </c>
      <c r="C28" s="3">
        <v>8</v>
      </c>
      <c r="D28" s="3">
        <v>7</v>
      </c>
      <c r="E28" s="3">
        <v>7</v>
      </c>
      <c r="F28" s="15"/>
      <c r="G28" s="16"/>
      <c r="H28" s="17"/>
      <c r="I28" s="18"/>
      <c r="J28" s="20">
        <f t="shared" si="2"/>
        <v>22</v>
      </c>
    </row>
    <row r="29" spans="1:10" ht="22.5" customHeight="1">
      <c r="A29" s="27" t="str">
        <f>Teams!$B$30</f>
        <v>Nike Werner</v>
      </c>
      <c r="B29" s="3">
        <v>9</v>
      </c>
      <c r="C29" s="3">
        <v>10</v>
      </c>
      <c r="D29" s="3">
        <v>9</v>
      </c>
      <c r="E29" s="3">
        <v>6</v>
      </c>
      <c r="F29" s="15"/>
      <c r="G29" s="16"/>
      <c r="H29" s="17"/>
      <c r="I29" s="18"/>
      <c r="J29" s="20">
        <f t="shared" si="2"/>
        <v>28</v>
      </c>
    </row>
    <row r="30" spans="1:10" ht="22.5" customHeight="1">
      <c r="A30" s="27"/>
      <c r="B30" s="3"/>
      <c r="C30" s="3"/>
      <c r="D30" s="3"/>
      <c r="E30" s="3"/>
      <c r="F30" s="15"/>
      <c r="G30" s="16"/>
      <c r="H30" s="17"/>
      <c r="I30" s="18"/>
      <c r="J30" s="20"/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161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Teams!$B$21</f>
        <v>TUS Höllstein U10</v>
      </c>
      <c r="B34" s="56"/>
      <c r="C34" s="57"/>
    </row>
    <row r="35" spans="1:10" ht="22.5" customHeight="1">
      <c r="A35" s="6" t="s">
        <v>83</v>
      </c>
      <c r="B35" s="58">
        <v>0.009071875</v>
      </c>
      <c r="C35" s="59"/>
      <c r="H35" s="7"/>
      <c r="I35" s="8"/>
      <c r="J35" s="21">
        <f>B35</f>
        <v>0.009071875</v>
      </c>
    </row>
  </sheetData>
  <sheetProtection/>
  <mergeCells count="8">
    <mergeCell ref="B35:C35"/>
    <mergeCell ref="B34:C34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9">
      <selection activeCell="L14" sqref="L14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Teams!$C21</f>
        <v>Tus Lörrach-Stetten U10-1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70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Teams!$C$21</f>
        <v>Tus Lörrach-Stetten U10-1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Teams!$C$22</f>
        <v>Amina Settouf</v>
      </c>
      <c r="B7" s="3">
        <v>1</v>
      </c>
      <c r="C7" s="3">
        <v>1</v>
      </c>
      <c r="D7" s="3"/>
      <c r="E7" s="3"/>
      <c r="F7" s="3"/>
      <c r="G7" s="3"/>
      <c r="H7" s="3"/>
      <c r="I7" s="3"/>
      <c r="J7" s="20">
        <f>SUM(B7:I7)</f>
        <v>2</v>
      </c>
      <c r="K7" s="2">
        <f>IF(ISERROR(LARGE(J$7:J$17,1)),0,(LARGE(J$7:J$17,1)))</f>
        <v>6</v>
      </c>
    </row>
    <row r="8" spans="1:11" ht="22.5" customHeight="1">
      <c r="A8" s="27" t="str">
        <f>Teams!$C$23</f>
        <v>Orson Engler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/>
      <c r="I8" s="3"/>
      <c r="J8" s="20">
        <f aca="true" t="shared" si="1" ref="J8:J17">SUM(B8:I8)</f>
        <v>6</v>
      </c>
      <c r="K8" s="2">
        <f>IF(ISERROR(LARGE(J$7:J$17,2)),0,(LARGE(J$7:J$17,2)))</f>
        <v>6</v>
      </c>
    </row>
    <row r="9" spans="1:11" ht="22.5" customHeight="1">
      <c r="A9" s="27" t="str">
        <f>Teams!$C$24</f>
        <v>Bastian Reichert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20">
        <f t="shared" si="1"/>
        <v>4</v>
      </c>
      <c r="K9" s="2">
        <f>IF(ISERROR(LARGE(J$7:J$17,3)),0,(LARGE(J$7:J$17,3)))</f>
        <v>6</v>
      </c>
    </row>
    <row r="10" spans="1:11" ht="22.5" customHeight="1">
      <c r="A10" s="27" t="str">
        <f>Teams!$C$25</f>
        <v>Jana Hartmann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/>
      <c r="I10" s="3"/>
      <c r="J10" s="20">
        <f t="shared" si="1"/>
        <v>6</v>
      </c>
      <c r="K10" s="2">
        <f>IF(ISERROR(LARGE(J$7:J$17,4)),0,(LARGE(J$7:J$17,4)))</f>
        <v>5</v>
      </c>
    </row>
    <row r="11" spans="1:11" ht="22.5" customHeight="1">
      <c r="A11" s="27" t="str">
        <f>Teams!$C$26</f>
        <v>Carl Gadde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/>
      <c r="I11" s="3"/>
      <c r="J11" s="20">
        <f t="shared" si="1"/>
        <v>6</v>
      </c>
      <c r="K11" s="2">
        <f>IF(ISERROR(LARGE(J$7:J$17,5)),0,(LARGE(J$7:J$17,5)))</f>
        <v>5</v>
      </c>
    </row>
    <row r="12" spans="1:11" ht="22.5" customHeight="1">
      <c r="A12" s="27" t="str">
        <f>Teams!$C$27</f>
        <v>Anita Bagaric</v>
      </c>
      <c r="B12" s="3">
        <v>1</v>
      </c>
      <c r="C12" s="3">
        <v>1</v>
      </c>
      <c r="D12" s="3">
        <v>1</v>
      </c>
      <c r="E12" s="3">
        <v>1</v>
      </c>
      <c r="F12" s="3"/>
      <c r="G12" s="3"/>
      <c r="H12" s="3"/>
      <c r="I12" s="3"/>
      <c r="J12" s="20">
        <f t="shared" si="1"/>
        <v>4</v>
      </c>
      <c r="K12" s="2">
        <f>IF(ISERROR(LARGE(J$7:J$17,6)),0,(LARGE(J$7:J$17,6)))</f>
        <v>4</v>
      </c>
    </row>
    <row r="13" spans="1:10" ht="22.5" customHeight="1">
      <c r="A13" s="27" t="str">
        <f>Teams!$C$28</f>
        <v>Theresa Keller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2.5" customHeight="1">
      <c r="A14" s="27" t="str">
        <f>Teams!$C$29</f>
        <v>Sophia Weiß</v>
      </c>
      <c r="B14" s="3">
        <v>1</v>
      </c>
      <c r="C14" s="3">
        <v>1</v>
      </c>
      <c r="D14" s="3"/>
      <c r="E14" s="3"/>
      <c r="F14" s="3"/>
      <c r="G14" s="3"/>
      <c r="H14" s="3"/>
      <c r="I14" s="3"/>
      <c r="J14" s="20">
        <f t="shared" si="1"/>
        <v>2</v>
      </c>
    </row>
    <row r="15" spans="1:10" ht="22.5" customHeight="1">
      <c r="A15" s="27" t="str">
        <f>Teams!$C$30</f>
        <v>Jonathan Bauer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/>
      <c r="H15" s="3"/>
      <c r="I15" s="3"/>
      <c r="J15" s="20">
        <f t="shared" si="1"/>
        <v>5</v>
      </c>
    </row>
    <row r="16" spans="1:10" ht="22.5" customHeight="1">
      <c r="A16" s="27" t="str">
        <f>Teams!$C$31</f>
        <v>Malte Schuster</v>
      </c>
      <c r="B16" s="3">
        <v>1</v>
      </c>
      <c r="C16" s="3">
        <v>1</v>
      </c>
      <c r="D16" s="3">
        <v>1</v>
      </c>
      <c r="E16" s="3"/>
      <c r="F16" s="3"/>
      <c r="G16" s="3"/>
      <c r="H16" s="3"/>
      <c r="I16" s="3"/>
      <c r="J16" s="20">
        <f t="shared" si="1"/>
        <v>3</v>
      </c>
    </row>
    <row r="17" spans="1:10" ht="22.5" customHeight="1">
      <c r="A17" s="27" t="str">
        <f>Teams!$C$32</f>
        <v>Madeleina Muchenberger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/>
      <c r="H17" s="3"/>
      <c r="I17" s="3"/>
      <c r="J17" s="20">
        <f t="shared" si="1"/>
        <v>5</v>
      </c>
    </row>
    <row r="18" ht="12.75">
      <c r="K18" s="2">
        <f>SUM(K7:K17)</f>
        <v>32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Teams!$C$21</f>
        <v>Tus Lörrach-Stetten U10-1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Teams!$C$22</f>
        <v>Amina Settouf</v>
      </c>
      <c r="B21" s="3">
        <v>7</v>
      </c>
      <c r="C21" s="3">
        <v>8</v>
      </c>
      <c r="D21" s="3">
        <v>8</v>
      </c>
      <c r="E21" s="3">
        <v>6</v>
      </c>
      <c r="F21" s="15"/>
      <c r="G21" s="16"/>
      <c r="H21" s="17"/>
      <c r="I21" s="18"/>
      <c r="J21" s="20">
        <f>SUM((LARGE(B21:E21,1)),(LARGE(B21:E21,2)),(LARGE(B21:E21,3)))</f>
        <v>23</v>
      </c>
      <c r="K21" s="2">
        <f>IF(ISERROR(LARGE(J$21:J$31,1)),0,(LARGE(J$21:J$31,1)))</f>
        <v>37</v>
      </c>
    </row>
    <row r="22" spans="1:11" ht="22.5" customHeight="1">
      <c r="A22" s="27" t="str">
        <f>Teams!$C$23</f>
        <v>Orson Engler</v>
      </c>
      <c r="B22" s="3">
        <v>10</v>
      </c>
      <c r="C22" s="3">
        <v>10</v>
      </c>
      <c r="D22" s="3">
        <v>11</v>
      </c>
      <c r="E22" s="3">
        <v>0</v>
      </c>
      <c r="F22" s="15"/>
      <c r="G22" s="16"/>
      <c r="H22" s="17"/>
      <c r="I22" s="18"/>
      <c r="J22" s="20">
        <f aca="true" t="shared" si="2" ref="J22:J31">SUM((LARGE(B22:E22,1)),(LARGE(B22:E22,2)),(LARGE(B22:E22,3)))</f>
        <v>31</v>
      </c>
      <c r="K22" s="2">
        <f>IF(ISERROR(LARGE(J$21:J$31,2)),0,(LARGE(J$21:J$31,2)))</f>
        <v>33</v>
      </c>
    </row>
    <row r="23" spans="1:11" ht="22.5" customHeight="1">
      <c r="A23" s="27" t="str">
        <f>Teams!$C$24</f>
        <v>Bastian Reichert</v>
      </c>
      <c r="B23" s="3">
        <v>13</v>
      </c>
      <c r="C23" s="3">
        <v>11</v>
      </c>
      <c r="D23" s="3">
        <v>12</v>
      </c>
      <c r="E23" s="3">
        <v>12</v>
      </c>
      <c r="F23" s="15"/>
      <c r="G23" s="16"/>
      <c r="H23" s="17"/>
      <c r="I23" s="18"/>
      <c r="J23" s="20">
        <f t="shared" si="2"/>
        <v>37</v>
      </c>
      <c r="K23" s="2">
        <f>IF(ISERROR(LARGE(J$21:J$31,3)),0,(LARGE(J$21:J$31,3)))</f>
        <v>32</v>
      </c>
    </row>
    <row r="24" spans="1:11" ht="22.5" customHeight="1">
      <c r="A24" s="27" t="str">
        <f>Teams!$C$25</f>
        <v>Jana Hartmann</v>
      </c>
      <c r="B24" s="3">
        <v>7</v>
      </c>
      <c r="C24" s="3">
        <v>7</v>
      </c>
      <c r="D24" s="3">
        <v>5</v>
      </c>
      <c r="E24" s="3">
        <v>7</v>
      </c>
      <c r="F24" s="15"/>
      <c r="G24" s="16"/>
      <c r="H24" s="17"/>
      <c r="I24" s="18"/>
      <c r="J24" s="20">
        <f t="shared" si="2"/>
        <v>21</v>
      </c>
      <c r="K24" s="2">
        <f>IF(ISERROR(LARGE(J$21:J$31,4)),0,(LARGE(J$21:J$31,4)))</f>
        <v>31</v>
      </c>
    </row>
    <row r="25" spans="1:11" ht="22.5" customHeight="1">
      <c r="A25" s="27" t="str">
        <f>Teams!$C$26</f>
        <v>Carl Gadde</v>
      </c>
      <c r="B25" s="3">
        <v>11</v>
      </c>
      <c r="C25" s="3">
        <v>11</v>
      </c>
      <c r="D25" s="3">
        <v>11</v>
      </c>
      <c r="E25" s="3">
        <v>10</v>
      </c>
      <c r="F25" s="15"/>
      <c r="G25" s="16"/>
      <c r="H25" s="17"/>
      <c r="I25" s="18"/>
      <c r="J25" s="20">
        <f t="shared" si="2"/>
        <v>33</v>
      </c>
      <c r="K25" s="2">
        <f>IF(ISERROR(LARGE(J$21:J$31,5)),0,(LARGE(J$21:J$31,5)))</f>
        <v>23</v>
      </c>
    </row>
    <row r="26" spans="1:11" ht="22.5" customHeight="1">
      <c r="A26" s="27" t="str">
        <f>Teams!$C$27</f>
        <v>Anita Bagaric</v>
      </c>
      <c r="B26" s="3">
        <v>7</v>
      </c>
      <c r="C26" s="3">
        <v>8</v>
      </c>
      <c r="D26" s="3">
        <v>6</v>
      </c>
      <c r="E26" s="3">
        <v>7</v>
      </c>
      <c r="F26" s="15"/>
      <c r="G26" s="16"/>
      <c r="H26" s="17"/>
      <c r="I26" s="18"/>
      <c r="J26" s="20">
        <f t="shared" si="2"/>
        <v>22</v>
      </c>
      <c r="K26" s="2">
        <f>IF(ISERROR(LARGE(J$21:J$31,6)),0,(LARGE(J$21:J$31,6)))</f>
        <v>23</v>
      </c>
    </row>
    <row r="27" spans="1:10" ht="22.5" customHeight="1">
      <c r="A27" s="27" t="str">
        <f>Teams!$C$28</f>
        <v>Theresa Keller</v>
      </c>
      <c r="B27" s="3">
        <v>4</v>
      </c>
      <c r="C27" s="3">
        <v>6</v>
      </c>
      <c r="D27" s="3">
        <v>6</v>
      </c>
      <c r="E27" s="3">
        <v>4</v>
      </c>
      <c r="F27" s="15"/>
      <c r="G27" s="16"/>
      <c r="H27" s="17"/>
      <c r="I27" s="18"/>
      <c r="J27" s="20">
        <f t="shared" si="2"/>
        <v>16</v>
      </c>
    </row>
    <row r="28" spans="1:10" ht="22.5" customHeight="1">
      <c r="A28" s="27" t="str">
        <f>Teams!$C$29</f>
        <v>Sophia Weiß</v>
      </c>
      <c r="B28" s="3">
        <v>8</v>
      </c>
      <c r="C28" s="3">
        <v>8</v>
      </c>
      <c r="D28" s="3">
        <v>7</v>
      </c>
      <c r="E28" s="3">
        <v>6</v>
      </c>
      <c r="F28" s="15"/>
      <c r="G28" s="16"/>
      <c r="H28" s="17"/>
      <c r="I28" s="18"/>
      <c r="J28" s="20">
        <f t="shared" si="2"/>
        <v>23</v>
      </c>
    </row>
    <row r="29" spans="1:10" ht="22.5" customHeight="1">
      <c r="A29" s="27" t="str">
        <f>Teams!$C$30</f>
        <v>Jonathan Bauer</v>
      </c>
      <c r="B29" s="3">
        <v>6</v>
      </c>
      <c r="C29" s="3">
        <v>7</v>
      </c>
      <c r="D29" s="3">
        <v>0</v>
      </c>
      <c r="E29" s="3">
        <v>10</v>
      </c>
      <c r="F29" s="15"/>
      <c r="G29" s="16"/>
      <c r="H29" s="17"/>
      <c r="I29" s="18"/>
      <c r="J29" s="20">
        <f t="shared" si="2"/>
        <v>23</v>
      </c>
    </row>
    <row r="30" spans="1:10" ht="22.5" customHeight="1">
      <c r="A30" s="27" t="str">
        <f>Teams!$C$31</f>
        <v>Malte Schuster</v>
      </c>
      <c r="B30" s="3">
        <v>11</v>
      </c>
      <c r="C30" s="3">
        <v>10</v>
      </c>
      <c r="D30" s="3">
        <v>11</v>
      </c>
      <c r="E30" s="3">
        <v>7</v>
      </c>
      <c r="F30" s="15"/>
      <c r="G30" s="16"/>
      <c r="H30" s="17"/>
      <c r="I30" s="18"/>
      <c r="J30" s="20">
        <f t="shared" si="2"/>
        <v>32</v>
      </c>
    </row>
    <row r="31" spans="1:10" ht="22.5" customHeight="1">
      <c r="A31" s="27" t="str">
        <f>Teams!$C$32</f>
        <v>Madeleina Muchenberger</v>
      </c>
      <c r="B31" s="3">
        <v>6</v>
      </c>
      <c r="C31" s="3">
        <v>7</v>
      </c>
      <c r="D31" s="3">
        <v>0</v>
      </c>
      <c r="E31" s="3">
        <v>7</v>
      </c>
      <c r="F31" s="15"/>
      <c r="G31" s="16"/>
      <c r="H31" s="17"/>
      <c r="I31" s="18"/>
      <c r="J31" s="20">
        <f t="shared" si="2"/>
        <v>20</v>
      </c>
    </row>
    <row r="32" ht="12.75">
      <c r="K32" s="2">
        <f>SUM(K21:K31)</f>
        <v>179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Teams!$C$21</f>
        <v>Tus Lörrach-Stetten U10-1</v>
      </c>
      <c r="B34" s="56"/>
      <c r="C34" s="57"/>
    </row>
    <row r="35" spans="1:10" ht="22.5" customHeight="1">
      <c r="A35" s="6" t="s">
        <v>83</v>
      </c>
      <c r="B35" s="58">
        <v>0.007739351851851851</v>
      </c>
      <c r="C35" s="59"/>
      <c r="H35" s="7"/>
      <c r="I35" s="8"/>
      <c r="J35" s="21">
        <f>B35</f>
        <v>0.007739351851851851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22">
      <selection activeCell="M9" sqref="M9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Teams!$D21</f>
        <v>TuS Lörrach-Stetten Zwiebel 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68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Teams!$D$21</f>
        <v>TuS Lörrach-Stetten Zwiebel 1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Teams!$D$22</f>
        <v>Julia Bannwarth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20">
        <f>SUM(B7:I7)</f>
        <v>5</v>
      </c>
      <c r="K7" s="2">
        <f>IF(ISERROR(LARGE(J$7:J$17,1)),0,(LARGE(J$7:J$17,1)))</f>
        <v>5</v>
      </c>
    </row>
    <row r="8" spans="1:11" ht="22.5" customHeight="1">
      <c r="A8" s="27" t="str">
        <f>Teams!$D$23</f>
        <v>Max Michaelis</v>
      </c>
      <c r="B8" s="3">
        <v>1</v>
      </c>
      <c r="C8" s="3">
        <v>1</v>
      </c>
      <c r="D8" s="3">
        <v>1</v>
      </c>
      <c r="E8" s="3"/>
      <c r="F8" s="3"/>
      <c r="G8" s="3"/>
      <c r="H8" s="3"/>
      <c r="I8" s="3"/>
      <c r="J8" s="20">
        <f aca="true" t="shared" si="1" ref="J8:J17">SUM(B8:I8)</f>
        <v>3</v>
      </c>
      <c r="K8" s="2">
        <f>IF(ISERROR(LARGE(J$7:J$17,2)),0,(LARGE(J$7:J$17,2)))</f>
        <v>5</v>
      </c>
    </row>
    <row r="9" spans="1:11" ht="22.5" customHeight="1">
      <c r="A9" s="27" t="str">
        <f>Teams!$D$24</f>
        <v>Nina Borgne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20">
        <f t="shared" si="1"/>
        <v>4</v>
      </c>
      <c r="K9" s="2">
        <f>IF(ISERROR(LARGE(J$7:J$17,3)),0,(LARGE(J$7:J$17,3)))</f>
        <v>5</v>
      </c>
    </row>
    <row r="10" spans="1:11" ht="22.5" customHeight="1">
      <c r="A10" s="27" t="str">
        <f>Teams!$D$25</f>
        <v>Benthe Müller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/>
      <c r="H10" s="3"/>
      <c r="I10" s="3"/>
      <c r="J10" s="20">
        <f t="shared" si="1"/>
        <v>5</v>
      </c>
      <c r="K10" s="2">
        <f>IF(ISERROR(LARGE(J$7:J$17,4)),0,(LARGE(J$7:J$17,4)))</f>
        <v>5</v>
      </c>
    </row>
    <row r="11" spans="1:11" ht="22.5" customHeight="1">
      <c r="A11" s="27" t="str">
        <f>Teams!$D$26</f>
        <v>Rebecca Rau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/>
      <c r="H11" s="3"/>
      <c r="I11" s="3"/>
      <c r="J11" s="20">
        <f t="shared" si="1"/>
        <v>5</v>
      </c>
      <c r="K11" s="2">
        <f>IF(ISERROR(LARGE(J$7:J$17,5)),0,(LARGE(J$7:J$17,5)))</f>
        <v>4</v>
      </c>
    </row>
    <row r="12" spans="1:11" ht="22.5" customHeight="1">
      <c r="A12" s="27" t="str">
        <f>Teams!$D$27</f>
        <v>Jona Wind</v>
      </c>
      <c r="B12" s="3">
        <v>1</v>
      </c>
      <c r="C12" s="3">
        <v>1</v>
      </c>
      <c r="D12" s="3">
        <v>1</v>
      </c>
      <c r="E12" s="3">
        <v>1</v>
      </c>
      <c r="F12" s="3" t="s">
        <v>447</v>
      </c>
      <c r="G12" s="3"/>
      <c r="H12" s="3"/>
      <c r="I12" s="3"/>
      <c r="J12" s="20">
        <f t="shared" si="1"/>
        <v>4</v>
      </c>
      <c r="K12" s="2">
        <f>IF(ISERROR(LARGE(J$7:J$17,6)),0,(LARGE(J$7:J$17,6)))</f>
        <v>4</v>
      </c>
    </row>
    <row r="13" spans="1:10" ht="22.5" customHeight="1">
      <c r="A13" s="27" t="str">
        <f>Teams!$D$28</f>
        <v>Jantje Schenk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/>
      <c r="H13" s="3"/>
      <c r="I13" s="3"/>
      <c r="J13" s="20">
        <f t="shared" si="1"/>
        <v>5</v>
      </c>
    </row>
    <row r="14" spans="1:10" ht="22.5" customHeight="1">
      <c r="A14" s="27" t="str">
        <f>Teams!$D$29</f>
        <v>U10 NN 6.8</v>
      </c>
      <c r="B14" s="3"/>
      <c r="C14" s="3"/>
      <c r="D14" s="3"/>
      <c r="E14" s="3"/>
      <c r="F14" s="3"/>
      <c r="G14" s="3"/>
      <c r="H14" s="3"/>
      <c r="I14" s="3"/>
      <c r="J14" s="20">
        <f t="shared" si="1"/>
        <v>0</v>
      </c>
    </row>
    <row r="15" spans="1:10" ht="22.5" customHeight="1">
      <c r="A15" s="27" t="str">
        <f>Teams!$D$30</f>
        <v>U10 NN 6.9</v>
      </c>
      <c r="B15" s="3"/>
      <c r="C15" s="3"/>
      <c r="D15" s="3"/>
      <c r="E15" s="3"/>
      <c r="F15" s="3"/>
      <c r="G15" s="3"/>
      <c r="H15" s="3"/>
      <c r="I15" s="3"/>
      <c r="J15" s="20">
        <f t="shared" si="1"/>
        <v>0</v>
      </c>
    </row>
    <row r="16" spans="1:10" ht="22.5" customHeight="1">
      <c r="A16" s="27" t="str">
        <f>Teams!$D$31</f>
        <v>U10 NN 6.10</v>
      </c>
      <c r="B16" s="3"/>
      <c r="C16" s="3"/>
      <c r="D16" s="3"/>
      <c r="E16" s="3"/>
      <c r="F16" s="3"/>
      <c r="G16" s="3"/>
      <c r="H16" s="3"/>
      <c r="I16" s="3"/>
      <c r="J16" s="20">
        <f t="shared" si="1"/>
        <v>0</v>
      </c>
    </row>
    <row r="17" spans="1:10" ht="22.5" customHeight="1">
      <c r="A17" s="27" t="str">
        <f>Teams!$D$32</f>
        <v>U10 NN 6.11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28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Teams!$D$21</f>
        <v>TuS Lörrach-Stetten Zwiebel 1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Teams!$D$22</f>
        <v>Julia Bannwarth</v>
      </c>
      <c r="B21" s="3">
        <v>9</v>
      </c>
      <c r="C21" s="3">
        <v>4</v>
      </c>
      <c r="D21" s="3">
        <v>6</v>
      </c>
      <c r="E21" s="3">
        <v>0</v>
      </c>
      <c r="F21" s="15"/>
      <c r="G21" s="16"/>
      <c r="H21" s="17"/>
      <c r="I21" s="18"/>
      <c r="J21" s="20">
        <f>SUM((LARGE(B21:E21,1)),(LARGE(B21:E21,2)),(LARGE(B21:E21,3)))</f>
        <v>19</v>
      </c>
      <c r="K21" s="2">
        <f>IF(ISERROR(LARGE(J$21:J$31,1)),0,(LARGE(J$21:J$31,1)))</f>
        <v>29</v>
      </c>
    </row>
    <row r="22" spans="1:11" ht="22.5" customHeight="1">
      <c r="A22" s="27" t="str">
        <f>Teams!$D$23</f>
        <v>Max Michaelis</v>
      </c>
      <c r="B22" s="3">
        <v>8</v>
      </c>
      <c r="C22" s="3">
        <v>5</v>
      </c>
      <c r="D22" s="3">
        <v>8</v>
      </c>
      <c r="E22" s="3">
        <v>8</v>
      </c>
      <c r="F22" s="15"/>
      <c r="G22" s="16"/>
      <c r="H22" s="17"/>
      <c r="I22" s="18"/>
      <c r="J22" s="20">
        <f aca="true" t="shared" si="2" ref="J22:J27">SUM((LARGE(B22:E22,1)),(LARGE(B22:E22,2)),(LARGE(B22:E22,3)))</f>
        <v>24</v>
      </c>
      <c r="K22" s="2">
        <f>IF(ISERROR(LARGE(J$21:J$31,2)),0,(LARGE(J$21:J$31,2)))</f>
        <v>28</v>
      </c>
    </row>
    <row r="23" spans="1:11" ht="22.5" customHeight="1">
      <c r="A23" s="27" t="str">
        <f>Teams!$D$24</f>
        <v>Nina Borgne</v>
      </c>
      <c r="B23" s="3">
        <v>6</v>
      </c>
      <c r="C23" s="3">
        <v>5</v>
      </c>
      <c r="D23" s="3">
        <v>6</v>
      </c>
      <c r="E23" s="3">
        <v>5</v>
      </c>
      <c r="F23" s="15"/>
      <c r="G23" s="16"/>
      <c r="H23" s="17"/>
      <c r="I23" s="18"/>
      <c r="J23" s="20">
        <f t="shared" si="2"/>
        <v>17</v>
      </c>
      <c r="K23" s="2">
        <f>IF(ISERROR(LARGE(J$21:J$31,3)),0,(LARGE(J$21:J$31,3)))</f>
        <v>24</v>
      </c>
    </row>
    <row r="24" spans="1:11" ht="22.5" customHeight="1">
      <c r="A24" s="27" t="str">
        <f>Teams!$D$25</f>
        <v>Benthe Müller</v>
      </c>
      <c r="B24" s="3">
        <v>9</v>
      </c>
      <c r="C24" s="3">
        <v>10</v>
      </c>
      <c r="D24" s="3">
        <v>9</v>
      </c>
      <c r="E24" s="3">
        <v>7</v>
      </c>
      <c r="F24" s="15"/>
      <c r="G24" s="16"/>
      <c r="H24" s="17"/>
      <c r="I24" s="18"/>
      <c r="J24" s="20">
        <f t="shared" si="2"/>
        <v>28</v>
      </c>
      <c r="K24" s="2">
        <f>IF(ISERROR(LARGE(J$21:J$31,4)),0,(LARGE(J$21:J$31,4)))</f>
        <v>19</v>
      </c>
    </row>
    <row r="25" spans="1:11" ht="22.5" customHeight="1">
      <c r="A25" s="27" t="str">
        <f>Teams!$D$26</f>
        <v>Rebecca Rau</v>
      </c>
      <c r="B25" s="3">
        <v>6</v>
      </c>
      <c r="C25" s="3">
        <v>6</v>
      </c>
      <c r="D25" s="3">
        <v>5</v>
      </c>
      <c r="E25" s="3">
        <v>7</v>
      </c>
      <c r="F25" s="15"/>
      <c r="G25" s="16"/>
      <c r="H25" s="17"/>
      <c r="I25" s="18"/>
      <c r="J25" s="20">
        <f t="shared" si="2"/>
        <v>19</v>
      </c>
      <c r="K25" s="2">
        <f>IF(ISERROR(LARGE(J$21:J$31,5)),0,(LARGE(J$21:J$31,5)))</f>
        <v>19</v>
      </c>
    </row>
    <row r="26" spans="1:11" ht="22.5" customHeight="1">
      <c r="A26" s="27" t="str">
        <f>Teams!$D$27</f>
        <v>Jona Wind</v>
      </c>
      <c r="B26" s="3">
        <v>9</v>
      </c>
      <c r="C26" s="3">
        <v>11</v>
      </c>
      <c r="D26" s="3">
        <v>9</v>
      </c>
      <c r="E26" s="3">
        <v>0</v>
      </c>
      <c r="F26" s="15"/>
      <c r="G26" s="16"/>
      <c r="H26" s="17"/>
      <c r="I26" s="18"/>
      <c r="J26" s="20">
        <f t="shared" si="2"/>
        <v>29</v>
      </c>
      <c r="K26" s="2">
        <f>IF(ISERROR(LARGE(J$21:J$31,6)),0,(LARGE(J$21:J$31,6)))</f>
        <v>17</v>
      </c>
    </row>
    <row r="27" spans="1:10" ht="22.5" customHeight="1">
      <c r="A27" s="27" t="str">
        <f>Teams!$D$28</f>
        <v>Jantje Schenk</v>
      </c>
      <c r="B27" s="3">
        <v>6</v>
      </c>
      <c r="C27" s="3">
        <v>5</v>
      </c>
      <c r="D27" s="3">
        <v>5</v>
      </c>
      <c r="E27" s="3">
        <v>6</v>
      </c>
      <c r="F27" s="15"/>
      <c r="G27" s="16"/>
      <c r="H27" s="17"/>
      <c r="I27" s="18"/>
      <c r="J27" s="20">
        <f t="shared" si="2"/>
        <v>17</v>
      </c>
    </row>
    <row r="28" spans="1:10" ht="22.5" customHeight="1">
      <c r="A28" s="27"/>
      <c r="B28" s="3"/>
      <c r="C28" s="3"/>
      <c r="D28" s="3"/>
      <c r="E28" s="3"/>
      <c r="F28" s="15"/>
      <c r="G28" s="16"/>
      <c r="H28" s="17"/>
      <c r="I28" s="18"/>
      <c r="J28" s="20"/>
    </row>
    <row r="29" spans="1:10" ht="22.5" customHeight="1">
      <c r="A29" s="27"/>
      <c r="B29" s="3"/>
      <c r="C29" s="3"/>
      <c r="D29" s="3"/>
      <c r="E29" s="3"/>
      <c r="F29" s="15"/>
      <c r="G29" s="16"/>
      <c r="H29" s="17"/>
      <c r="I29" s="18"/>
      <c r="J29" s="20"/>
    </row>
    <row r="30" spans="1:10" ht="22.5" customHeight="1">
      <c r="A30" s="27"/>
      <c r="B30" s="3"/>
      <c r="C30" s="3"/>
      <c r="D30" s="3"/>
      <c r="E30" s="3"/>
      <c r="F30" s="15"/>
      <c r="G30" s="16"/>
      <c r="H30" s="17"/>
      <c r="I30" s="18"/>
      <c r="J30" s="20"/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136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Teams!$D$21</f>
        <v>TuS Lörrach-Stetten Zwiebel 1</v>
      </c>
      <c r="B34" s="56"/>
      <c r="C34" s="57"/>
    </row>
    <row r="35" spans="1:10" ht="22.5" customHeight="1">
      <c r="A35" s="6" t="s">
        <v>83</v>
      </c>
      <c r="B35" s="58">
        <v>0.008554166666666667</v>
      </c>
      <c r="C35" s="59"/>
      <c r="H35" s="7"/>
      <c r="I35" s="8"/>
      <c r="J35" s="21">
        <f>B35</f>
        <v>0.008554166666666667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">
      <selection activeCell="M14" sqref="L14:M14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Teams!$E21</f>
        <v>TuS Lörrach-Stetten Zwiebel 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65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Teams!$E$21</f>
        <v>TuS Lörrach-Stetten Zwiebel 2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Teams!$E$22</f>
        <v>Eric Söhngen</v>
      </c>
      <c r="B7" s="3">
        <v>1</v>
      </c>
      <c r="C7" s="3">
        <v>1</v>
      </c>
      <c r="D7" s="3">
        <v>1</v>
      </c>
      <c r="E7" s="3">
        <v>1</v>
      </c>
      <c r="F7" s="3"/>
      <c r="G7" s="3"/>
      <c r="H7" s="3"/>
      <c r="I7" s="3"/>
      <c r="J7" s="20">
        <f>SUM(B7:I7)</f>
        <v>4</v>
      </c>
      <c r="K7" s="2">
        <f>IF(ISERROR(LARGE(J$7:J$17,1)),0,(LARGE(J$7:J$17,1)))</f>
        <v>5</v>
      </c>
    </row>
    <row r="8" spans="1:11" ht="22.5" customHeight="1">
      <c r="A8" s="27" t="str">
        <f>Teams!$E$23</f>
        <v>Ameli Laufs</v>
      </c>
      <c r="B8" s="3">
        <v>1</v>
      </c>
      <c r="C8" s="3">
        <v>1</v>
      </c>
      <c r="D8" s="3">
        <v>1</v>
      </c>
      <c r="E8" s="3"/>
      <c r="F8" s="3"/>
      <c r="G8" s="3"/>
      <c r="H8" s="3"/>
      <c r="I8" s="3"/>
      <c r="J8" s="20">
        <f aca="true" t="shared" si="1" ref="J8:J17">SUM(B8:I8)</f>
        <v>3</v>
      </c>
      <c r="K8" s="2">
        <f>IF(ISERROR(LARGE(J$7:J$17,2)),0,(LARGE(J$7:J$17,2)))</f>
        <v>4</v>
      </c>
    </row>
    <row r="9" spans="1:11" ht="22.5" customHeight="1">
      <c r="A9" s="27" t="str">
        <f>Teams!$E$24</f>
        <v>Hannah Helmich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20">
        <f t="shared" si="1"/>
        <v>4</v>
      </c>
      <c r="K9" s="2">
        <f>IF(ISERROR(LARGE(J$7:J$17,3)),0,(LARGE(J$7:J$17,3)))</f>
        <v>4</v>
      </c>
    </row>
    <row r="10" spans="1:11" ht="22.5" customHeight="1">
      <c r="A10" s="27" t="str">
        <f>Teams!$E$25</f>
        <v>Hannes Krumm</v>
      </c>
      <c r="B10" s="3">
        <v>1</v>
      </c>
      <c r="C10" s="3"/>
      <c r="D10" s="3"/>
      <c r="E10" s="3"/>
      <c r="F10" s="3"/>
      <c r="G10" s="3"/>
      <c r="H10" s="3"/>
      <c r="I10" s="3"/>
      <c r="J10" s="20">
        <f t="shared" si="1"/>
        <v>1</v>
      </c>
      <c r="K10" s="2">
        <f>IF(ISERROR(LARGE(J$7:J$17,4)),0,(LARGE(J$7:J$17,4)))</f>
        <v>4</v>
      </c>
    </row>
    <row r="11" spans="1:11" ht="22.5" customHeight="1">
      <c r="A11" s="27" t="str">
        <f>Teams!$E$26</f>
        <v>Reto Wernthaler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/>
      <c r="H11" s="3"/>
      <c r="I11" s="3"/>
      <c r="J11" s="20">
        <f t="shared" si="1"/>
        <v>5</v>
      </c>
      <c r="K11" s="2">
        <f>IF(ISERROR(LARGE(J$7:J$17,5)),0,(LARGE(J$7:J$17,5)))</f>
        <v>3</v>
      </c>
    </row>
    <row r="12" spans="1:11" ht="22.5" customHeight="1">
      <c r="A12" s="27" t="str">
        <f>Teams!$E$27</f>
        <v>Lilly Huber</v>
      </c>
      <c r="B12" s="3">
        <v>1</v>
      </c>
      <c r="C12" s="3">
        <v>1</v>
      </c>
      <c r="D12" s="3">
        <v>1</v>
      </c>
      <c r="E12" s="3"/>
      <c r="F12" s="3"/>
      <c r="G12" s="3"/>
      <c r="H12" s="3"/>
      <c r="I12" s="3"/>
      <c r="J12" s="20">
        <f t="shared" si="1"/>
        <v>3</v>
      </c>
      <c r="K12" s="2">
        <f>IF(ISERROR(LARGE(J$7:J$17,6)),0,(LARGE(J$7:J$17,6)))</f>
        <v>3</v>
      </c>
    </row>
    <row r="13" spans="1:10" ht="22.5" customHeight="1">
      <c r="A13" s="27" t="str">
        <f>Teams!$E$28</f>
        <v>Charlotte Nothaft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2.5" customHeight="1">
      <c r="A14" s="27" t="str">
        <f>Teams!$E$29</f>
        <v>U10 NN 7.8</v>
      </c>
      <c r="B14" s="3"/>
      <c r="C14" s="3"/>
      <c r="D14" s="3"/>
      <c r="E14" s="3"/>
      <c r="F14" s="3"/>
      <c r="G14" s="3"/>
      <c r="H14" s="3"/>
      <c r="I14" s="3"/>
      <c r="J14" s="20">
        <f t="shared" si="1"/>
        <v>0</v>
      </c>
    </row>
    <row r="15" spans="1:10" ht="22.5" customHeight="1">
      <c r="A15" s="27" t="str">
        <f>Teams!$E$30</f>
        <v>U10 NN 7.9</v>
      </c>
      <c r="B15" s="3"/>
      <c r="C15" s="3"/>
      <c r="D15" s="3"/>
      <c r="E15" s="3"/>
      <c r="F15" s="3"/>
      <c r="G15" s="3"/>
      <c r="H15" s="3"/>
      <c r="I15" s="3"/>
      <c r="J15" s="20">
        <f t="shared" si="1"/>
        <v>0</v>
      </c>
    </row>
    <row r="16" spans="1:10" ht="22.5" customHeight="1">
      <c r="A16" s="27" t="str">
        <f>Teams!$E$31</f>
        <v>U10 NN 7.10</v>
      </c>
      <c r="B16" s="3"/>
      <c r="C16" s="3"/>
      <c r="D16" s="3"/>
      <c r="E16" s="3"/>
      <c r="F16" s="3"/>
      <c r="G16" s="3"/>
      <c r="H16" s="3"/>
      <c r="I16" s="3"/>
      <c r="J16" s="20">
        <f t="shared" si="1"/>
        <v>0</v>
      </c>
    </row>
    <row r="17" spans="1:10" ht="22.5" customHeight="1">
      <c r="A17" s="27" t="str">
        <f>Teams!$E$32</f>
        <v>U10 NN 7.11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23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Teams!$E$21</f>
        <v>TuS Lörrach-Stetten Zwiebel 2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Teams!$E$22</f>
        <v>Eric Söhngen</v>
      </c>
      <c r="B21" s="3">
        <v>11</v>
      </c>
      <c r="C21" s="3">
        <v>8</v>
      </c>
      <c r="D21" s="3">
        <v>11</v>
      </c>
      <c r="E21" s="3">
        <v>11</v>
      </c>
      <c r="F21" s="15"/>
      <c r="G21" s="16"/>
      <c r="H21" s="17"/>
      <c r="I21" s="18"/>
      <c r="J21" s="20">
        <f>SUM((LARGE(B21:E21,1)),(LARGE(B21:E21,2)),(LARGE(B21:E21,3)))</f>
        <v>33</v>
      </c>
      <c r="K21" s="2">
        <f>IF(ISERROR(LARGE(J$21:J$31,1)),0,(LARGE(J$21:J$31,1)))</f>
        <v>34</v>
      </c>
    </row>
    <row r="22" spans="1:11" ht="22.5" customHeight="1">
      <c r="A22" s="27" t="str">
        <f>Teams!$E$23</f>
        <v>Ameli Laufs</v>
      </c>
      <c r="B22" s="3">
        <v>3</v>
      </c>
      <c r="C22" s="3">
        <v>5</v>
      </c>
      <c r="D22" s="3">
        <v>6</v>
      </c>
      <c r="E22" s="3">
        <v>5</v>
      </c>
      <c r="F22" s="15"/>
      <c r="G22" s="16"/>
      <c r="H22" s="17"/>
      <c r="I22" s="18"/>
      <c r="J22" s="20">
        <f aca="true" t="shared" si="2" ref="J22:J27">SUM((LARGE(B22:E22,1)),(LARGE(B22:E22,2)),(LARGE(B22:E22,3)))</f>
        <v>16</v>
      </c>
      <c r="K22" s="2">
        <f>IF(ISERROR(LARGE(J$21:J$31,2)),0,(LARGE(J$21:J$31,2)))</f>
        <v>33</v>
      </c>
    </row>
    <row r="23" spans="1:11" ht="22.5" customHeight="1">
      <c r="A23" s="27" t="str">
        <f>Teams!$E$24</f>
        <v>Hannah Helmich</v>
      </c>
      <c r="B23" s="3">
        <v>5</v>
      </c>
      <c r="C23" s="3">
        <v>6</v>
      </c>
      <c r="D23" s="3">
        <v>8</v>
      </c>
      <c r="E23" s="3">
        <v>0</v>
      </c>
      <c r="F23" s="15"/>
      <c r="G23" s="16"/>
      <c r="H23" s="17"/>
      <c r="I23" s="18"/>
      <c r="J23" s="20">
        <f t="shared" si="2"/>
        <v>19</v>
      </c>
      <c r="K23" s="2">
        <f>IF(ISERROR(LARGE(J$21:J$31,3)),0,(LARGE(J$21:J$31,3)))</f>
        <v>23</v>
      </c>
    </row>
    <row r="24" spans="1:11" ht="22.5" customHeight="1">
      <c r="A24" s="27" t="str">
        <f>Teams!$E$25</f>
        <v>Hannes Krumm</v>
      </c>
      <c r="B24" s="3">
        <v>7</v>
      </c>
      <c r="C24" s="3">
        <v>7</v>
      </c>
      <c r="D24" s="3">
        <v>8</v>
      </c>
      <c r="E24" s="3">
        <v>8</v>
      </c>
      <c r="F24" s="15"/>
      <c r="G24" s="16"/>
      <c r="H24" s="17"/>
      <c r="I24" s="18"/>
      <c r="J24" s="20">
        <f t="shared" si="2"/>
        <v>23</v>
      </c>
      <c r="K24" s="2">
        <f>IF(ISERROR(LARGE(J$21:J$31,4)),0,(LARGE(J$21:J$31,4)))</f>
        <v>22</v>
      </c>
    </row>
    <row r="25" spans="1:11" ht="22.5" customHeight="1">
      <c r="A25" s="27" t="str">
        <f>Teams!$E$26</f>
        <v>Reto Wernthaler</v>
      </c>
      <c r="B25" s="3">
        <v>10</v>
      </c>
      <c r="C25" s="3">
        <v>9</v>
      </c>
      <c r="D25" s="3">
        <v>12</v>
      </c>
      <c r="E25" s="3">
        <v>12</v>
      </c>
      <c r="F25" s="15"/>
      <c r="G25" s="16"/>
      <c r="H25" s="17"/>
      <c r="I25" s="18"/>
      <c r="J25" s="20">
        <f t="shared" si="2"/>
        <v>34</v>
      </c>
      <c r="K25" s="2">
        <f>IF(ISERROR(LARGE(J$21:J$31,5)),0,(LARGE(J$21:J$31,5)))</f>
        <v>19</v>
      </c>
    </row>
    <row r="26" spans="1:11" ht="22.5" customHeight="1">
      <c r="A26" s="27" t="str">
        <f>Teams!$E$27</f>
        <v>Lilly Huber</v>
      </c>
      <c r="B26" s="3">
        <v>6</v>
      </c>
      <c r="C26" s="3">
        <v>8</v>
      </c>
      <c r="D26" s="3">
        <v>8</v>
      </c>
      <c r="E26" s="3">
        <v>6</v>
      </c>
      <c r="F26" s="15"/>
      <c r="G26" s="16"/>
      <c r="H26" s="17"/>
      <c r="I26" s="18"/>
      <c r="J26" s="20">
        <f t="shared" si="2"/>
        <v>22</v>
      </c>
      <c r="K26" s="2">
        <f>IF(ISERROR(LARGE(J$21:J$31,6)),0,(LARGE(J$21:J$31,6)))</f>
        <v>19</v>
      </c>
    </row>
    <row r="27" spans="1:10" ht="22.5" customHeight="1">
      <c r="A27" s="27" t="str">
        <f>Teams!$E$28</f>
        <v>Charlotte Nothaft</v>
      </c>
      <c r="B27" s="3">
        <v>7</v>
      </c>
      <c r="C27" s="3">
        <v>6</v>
      </c>
      <c r="D27" s="3">
        <v>0</v>
      </c>
      <c r="E27" s="3">
        <v>6</v>
      </c>
      <c r="F27" s="15"/>
      <c r="G27" s="16"/>
      <c r="H27" s="17"/>
      <c r="I27" s="18"/>
      <c r="J27" s="20">
        <f t="shared" si="2"/>
        <v>19</v>
      </c>
    </row>
    <row r="28" spans="1:10" ht="22.5" customHeight="1">
      <c r="A28" s="27"/>
      <c r="B28" s="3"/>
      <c r="C28" s="3"/>
      <c r="D28" s="3"/>
      <c r="E28" s="3"/>
      <c r="F28" s="15"/>
      <c r="G28" s="16"/>
      <c r="H28" s="17"/>
      <c r="I28" s="18"/>
      <c r="J28" s="20"/>
    </row>
    <row r="29" spans="1:10" ht="22.5" customHeight="1">
      <c r="A29" s="27"/>
      <c r="B29" s="3"/>
      <c r="C29" s="3"/>
      <c r="D29" s="3"/>
      <c r="E29" s="3"/>
      <c r="F29" s="15"/>
      <c r="G29" s="16"/>
      <c r="H29" s="17"/>
      <c r="I29" s="18"/>
      <c r="J29" s="20"/>
    </row>
    <row r="30" spans="1:10" ht="22.5" customHeight="1">
      <c r="A30" s="27"/>
      <c r="B30" s="3"/>
      <c r="C30" s="3"/>
      <c r="D30" s="3"/>
      <c r="E30" s="3"/>
      <c r="F30" s="15"/>
      <c r="G30" s="16"/>
      <c r="H30" s="17"/>
      <c r="I30" s="18"/>
      <c r="J30" s="20"/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150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Teams!$E$21</f>
        <v>TuS Lörrach-Stetten Zwiebel 2</v>
      </c>
      <c r="B34" s="56"/>
      <c r="C34" s="57"/>
    </row>
    <row r="35" spans="1:10" ht="22.5" customHeight="1">
      <c r="A35" s="6" t="s">
        <v>83</v>
      </c>
      <c r="B35" s="58">
        <v>0.008641550925925926</v>
      </c>
      <c r="C35" s="59"/>
      <c r="H35" s="7"/>
      <c r="I35" s="8"/>
      <c r="J35" s="21">
        <f>B35</f>
        <v>0.008641550925925926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20">
      <selection activeCell="N34" sqref="N34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Teams!$F21</f>
        <v>TV Rheinfelden U10-1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68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Teams!$F$21</f>
        <v>TV Rheinfelden U10-1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Teams!$F$22</f>
        <v>Paul Armbruster</v>
      </c>
      <c r="B7" s="3">
        <v>1</v>
      </c>
      <c r="C7" s="3">
        <v>1</v>
      </c>
      <c r="D7" s="3">
        <v>1</v>
      </c>
      <c r="E7" s="3">
        <v>1</v>
      </c>
      <c r="F7" s="3"/>
      <c r="G7" s="3"/>
      <c r="H7" s="3"/>
      <c r="I7" s="3"/>
      <c r="J7" s="20">
        <f>SUM(B7:I7)</f>
        <v>4</v>
      </c>
      <c r="K7" s="2">
        <f>IF(ISERROR(LARGE(J$7:J$17,1)),0,(LARGE(J$7:J$17,1)))</f>
        <v>5</v>
      </c>
    </row>
    <row r="8" spans="1:11" ht="22.5" customHeight="1">
      <c r="A8" s="27" t="str">
        <f>Teams!$F$23</f>
        <v>Jonas Stusek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20">
        <f aca="true" t="shared" si="1" ref="J8:J17">SUM(B8:I8)</f>
        <v>5</v>
      </c>
      <c r="K8" s="2">
        <f>IF(ISERROR(LARGE(J$7:J$17,2)),0,(LARGE(J$7:J$17,2)))</f>
        <v>5</v>
      </c>
    </row>
    <row r="9" spans="1:11" ht="22.5" customHeight="1">
      <c r="A9" s="27" t="str">
        <f>Teams!$F$24</f>
        <v>Marco Bäckert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/>
      <c r="H9" s="3"/>
      <c r="I9" s="3"/>
      <c r="J9" s="20">
        <f t="shared" si="1"/>
        <v>5</v>
      </c>
      <c r="K9" s="2">
        <f>IF(ISERROR(LARGE(J$7:J$17,3)),0,(LARGE(J$7:J$17,3)))</f>
        <v>4</v>
      </c>
    </row>
    <row r="10" spans="1:11" ht="22.5" customHeight="1">
      <c r="A10" s="27" t="str">
        <f>Teams!$F$25</f>
        <v>Maximilian Winter</v>
      </c>
      <c r="B10" s="3" t="s">
        <v>480</v>
      </c>
      <c r="C10" s="3"/>
      <c r="D10" s="3"/>
      <c r="E10" s="3"/>
      <c r="F10" s="3"/>
      <c r="G10" s="3"/>
      <c r="H10" s="3"/>
      <c r="I10" s="3"/>
      <c r="J10" s="20">
        <f t="shared" si="1"/>
        <v>0</v>
      </c>
      <c r="K10" s="2">
        <f>IF(ISERROR(LARGE(J$7:J$17,4)),0,(LARGE(J$7:J$17,4)))</f>
        <v>4</v>
      </c>
    </row>
    <row r="11" spans="1:11" ht="22.5" customHeight="1">
      <c r="A11" s="27" t="str">
        <f>Teams!$F$26</f>
        <v>Simon Brutschin</v>
      </c>
      <c r="B11" s="3">
        <v>1</v>
      </c>
      <c r="C11" s="3">
        <v>1</v>
      </c>
      <c r="D11" s="3">
        <v>1</v>
      </c>
      <c r="E11" s="3">
        <v>1</v>
      </c>
      <c r="F11" s="3"/>
      <c r="G11" s="3"/>
      <c r="H11" s="3"/>
      <c r="I11" s="3"/>
      <c r="J11" s="20">
        <f t="shared" si="1"/>
        <v>4</v>
      </c>
      <c r="K11" s="2">
        <f>IF(ISERROR(LARGE(J$7:J$17,5)),0,(LARGE(J$7:J$17,5)))</f>
        <v>4</v>
      </c>
    </row>
    <row r="12" spans="1:11" ht="22.5" customHeight="1">
      <c r="A12" s="27" t="str">
        <f>Teams!$F$27</f>
        <v>Alina Steinke</v>
      </c>
      <c r="B12" s="3">
        <v>1</v>
      </c>
      <c r="C12" s="3"/>
      <c r="D12" s="3"/>
      <c r="E12" s="3"/>
      <c r="F12" s="3"/>
      <c r="G12" s="3"/>
      <c r="H12" s="3"/>
      <c r="I12" s="3"/>
      <c r="J12" s="20">
        <f t="shared" si="1"/>
        <v>1</v>
      </c>
      <c r="K12" s="2">
        <f>IF(ISERROR(LARGE(J$7:J$17,6)),0,(LARGE(J$7:J$17,6)))</f>
        <v>3</v>
      </c>
    </row>
    <row r="13" spans="1:10" ht="22.5" customHeight="1">
      <c r="A13" s="27" t="str">
        <f>Teams!$F$28</f>
        <v>Elisa Haas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2.5" customHeight="1">
      <c r="A14" s="27" t="str">
        <f>Teams!$F$29</f>
        <v>Nico Jost</v>
      </c>
      <c r="B14" s="3">
        <v>1</v>
      </c>
      <c r="C14" s="3">
        <v>1</v>
      </c>
      <c r="D14" s="3"/>
      <c r="E14" s="3"/>
      <c r="F14" s="3"/>
      <c r="G14" s="3"/>
      <c r="H14" s="3"/>
      <c r="I14" s="3"/>
      <c r="J14" s="20">
        <f t="shared" si="1"/>
        <v>2</v>
      </c>
    </row>
    <row r="15" spans="1:10" ht="22.5" customHeight="1">
      <c r="A15" s="27" t="str">
        <f>Teams!$F$30</f>
        <v>Claudia Deninger</v>
      </c>
      <c r="B15" s="3">
        <v>1</v>
      </c>
      <c r="C15" s="3">
        <v>1</v>
      </c>
      <c r="D15" s="3">
        <v>1</v>
      </c>
      <c r="E15" s="3"/>
      <c r="F15" s="3"/>
      <c r="G15" s="3"/>
      <c r="H15" s="3"/>
      <c r="I15" s="3"/>
      <c r="J15" s="20">
        <f t="shared" si="1"/>
        <v>3</v>
      </c>
    </row>
    <row r="16" spans="1:10" ht="22.5" customHeight="1">
      <c r="A16" s="27" t="str">
        <f>Teams!$F$31</f>
        <v>Marlon Dörner</v>
      </c>
      <c r="B16" s="3">
        <v>1</v>
      </c>
      <c r="C16" s="3">
        <v>1</v>
      </c>
      <c r="D16" s="3">
        <v>1</v>
      </c>
      <c r="E16" s="3"/>
      <c r="F16" s="3"/>
      <c r="G16" s="3"/>
      <c r="H16" s="3"/>
      <c r="I16" s="3"/>
      <c r="J16" s="20">
        <f t="shared" si="1"/>
        <v>3</v>
      </c>
    </row>
    <row r="17" spans="1:10" ht="22.5" customHeight="1">
      <c r="A17" s="27" t="str">
        <f>Teams!$F$32</f>
        <v>Sarah Späth</v>
      </c>
      <c r="B17" s="3">
        <v>1</v>
      </c>
      <c r="C17" s="3">
        <v>1</v>
      </c>
      <c r="D17" s="3">
        <v>1</v>
      </c>
      <c r="E17" s="3"/>
      <c r="F17" s="3"/>
      <c r="G17" s="3"/>
      <c r="H17" s="3"/>
      <c r="I17" s="3"/>
      <c r="J17" s="20">
        <f t="shared" si="1"/>
        <v>3</v>
      </c>
    </row>
    <row r="18" ht="12.75">
      <c r="K18" s="2">
        <f>SUM(K7:K17)</f>
        <v>25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Teams!$F$21</f>
        <v>TV Rheinfelden U10-1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Teams!$F$22</f>
        <v>Paul Armbruster</v>
      </c>
      <c r="B21" s="3">
        <v>11</v>
      </c>
      <c r="C21" s="3">
        <v>12</v>
      </c>
      <c r="D21" s="3">
        <v>11</v>
      </c>
      <c r="E21" s="3">
        <v>11</v>
      </c>
      <c r="F21" s="15"/>
      <c r="G21" s="16"/>
      <c r="H21" s="17"/>
      <c r="I21" s="18"/>
      <c r="J21" s="20">
        <f>SUM((LARGE(B21:E21,1)),(LARGE(B21:E21,2)),(LARGE(B21:E21,3)))</f>
        <v>34</v>
      </c>
      <c r="K21" s="2">
        <f>IF(ISERROR(LARGE(J$21:J$31,1)),0,(LARGE(J$21:J$31,1)))</f>
        <v>34</v>
      </c>
    </row>
    <row r="22" spans="1:11" ht="22.5" customHeight="1">
      <c r="A22" s="27" t="str">
        <f>Teams!$F$23</f>
        <v>Jonas Stusek</v>
      </c>
      <c r="B22" s="3">
        <v>10</v>
      </c>
      <c r="C22" s="3">
        <v>11</v>
      </c>
      <c r="D22" s="3">
        <v>9</v>
      </c>
      <c r="E22" s="3">
        <v>11</v>
      </c>
      <c r="F22" s="15"/>
      <c r="G22" s="16"/>
      <c r="H22" s="17"/>
      <c r="I22" s="18"/>
      <c r="J22" s="20">
        <f aca="true" t="shared" si="2" ref="J22:J31">SUM((LARGE(B22:E22,1)),(LARGE(B22:E22,2)),(LARGE(B22:E22,3)))</f>
        <v>32</v>
      </c>
      <c r="K22" s="2">
        <f>IF(ISERROR(LARGE(J$21:J$31,2)),0,(LARGE(J$21:J$31,2)))</f>
        <v>32</v>
      </c>
    </row>
    <row r="23" spans="1:11" ht="22.5" customHeight="1">
      <c r="A23" s="27" t="str">
        <f>Teams!$F$24</f>
        <v>Marco Bäckert</v>
      </c>
      <c r="B23" s="3">
        <v>9</v>
      </c>
      <c r="C23" s="3">
        <v>9</v>
      </c>
      <c r="D23" s="3">
        <v>9</v>
      </c>
      <c r="E23" s="3">
        <v>9</v>
      </c>
      <c r="F23" s="15"/>
      <c r="G23" s="16"/>
      <c r="H23" s="17"/>
      <c r="I23" s="18"/>
      <c r="J23" s="20">
        <f t="shared" si="2"/>
        <v>27</v>
      </c>
      <c r="K23" s="2">
        <f>IF(ISERROR(LARGE(J$21:J$31,3)),0,(LARGE(J$21:J$31,3)))</f>
        <v>27</v>
      </c>
    </row>
    <row r="24" spans="1:11" ht="22.5" customHeight="1">
      <c r="A24" s="27" t="str">
        <f>Teams!$F$25</f>
        <v>Maximilian Winter</v>
      </c>
      <c r="B24" s="3">
        <v>8</v>
      </c>
      <c r="C24" s="3">
        <v>7</v>
      </c>
      <c r="D24" s="3">
        <v>8</v>
      </c>
      <c r="E24" s="3">
        <v>8</v>
      </c>
      <c r="F24" s="15"/>
      <c r="G24" s="16"/>
      <c r="H24" s="17"/>
      <c r="I24" s="18"/>
      <c r="J24" s="20">
        <f t="shared" si="2"/>
        <v>24</v>
      </c>
      <c r="K24" s="2">
        <f>IF(ISERROR(LARGE(J$21:J$31,4)),0,(LARGE(J$21:J$31,4)))</f>
        <v>27</v>
      </c>
    </row>
    <row r="25" spans="1:11" ht="22.5" customHeight="1">
      <c r="A25" s="27" t="str">
        <f>Teams!$F$26</f>
        <v>Simon Brutschin</v>
      </c>
      <c r="B25" s="3">
        <v>9</v>
      </c>
      <c r="C25" s="3">
        <v>9</v>
      </c>
      <c r="D25" s="3">
        <v>5</v>
      </c>
      <c r="E25" s="3">
        <v>9</v>
      </c>
      <c r="F25" s="15"/>
      <c r="G25" s="16"/>
      <c r="H25" s="17"/>
      <c r="I25" s="18"/>
      <c r="J25" s="20">
        <f t="shared" si="2"/>
        <v>27</v>
      </c>
      <c r="K25" s="2">
        <f>IF(ISERROR(LARGE(J$21:J$31,5)),0,(LARGE(J$21:J$31,5)))</f>
        <v>25</v>
      </c>
    </row>
    <row r="26" spans="1:11" ht="22.5" customHeight="1">
      <c r="A26" s="27" t="str">
        <f>Teams!$F$27</f>
        <v>Alina Steinke</v>
      </c>
      <c r="B26" s="3">
        <v>7</v>
      </c>
      <c r="C26" s="3">
        <v>7</v>
      </c>
      <c r="D26" s="3">
        <v>6</v>
      </c>
      <c r="E26" s="3">
        <v>6</v>
      </c>
      <c r="F26" s="15"/>
      <c r="G26" s="16"/>
      <c r="H26" s="17"/>
      <c r="I26" s="18"/>
      <c r="J26" s="20">
        <f t="shared" si="2"/>
        <v>20</v>
      </c>
      <c r="K26" s="2">
        <f>IF(ISERROR(LARGE(J$21:J$31,6)),0,(LARGE(J$21:J$31,6)))</f>
        <v>24</v>
      </c>
    </row>
    <row r="27" spans="1:10" ht="22.5" customHeight="1">
      <c r="A27" s="27" t="str">
        <f>Teams!$F$28</f>
        <v>Elisa Haas</v>
      </c>
      <c r="B27" s="3">
        <v>8</v>
      </c>
      <c r="C27" s="3">
        <v>0</v>
      </c>
      <c r="D27" s="3">
        <v>8</v>
      </c>
      <c r="E27" s="3">
        <v>6</v>
      </c>
      <c r="F27" s="15"/>
      <c r="G27" s="16"/>
      <c r="H27" s="17"/>
      <c r="I27" s="18"/>
      <c r="J27" s="20">
        <f t="shared" si="2"/>
        <v>22</v>
      </c>
    </row>
    <row r="28" spans="1:10" ht="22.5" customHeight="1">
      <c r="A28" s="27" t="str">
        <f>Teams!$F$29</f>
        <v>Nico Jost</v>
      </c>
      <c r="B28" s="3">
        <v>5</v>
      </c>
      <c r="C28" s="3">
        <v>8</v>
      </c>
      <c r="D28" s="3">
        <v>8</v>
      </c>
      <c r="E28" s="3">
        <v>9</v>
      </c>
      <c r="F28" s="15"/>
      <c r="G28" s="16"/>
      <c r="H28" s="17"/>
      <c r="I28" s="18"/>
      <c r="J28" s="20">
        <f t="shared" si="2"/>
        <v>25</v>
      </c>
    </row>
    <row r="29" spans="1:10" ht="22.5" customHeight="1">
      <c r="A29" s="27" t="str">
        <f>Teams!$F$30</f>
        <v>Claudia Deninger</v>
      </c>
      <c r="B29" s="3">
        <v>5</v>
      </c>
      <c r="C29" s="3">
        <v>5</v>
      </c>
      <c r="D29" s="3">
        <v>3</v>
      </c>
      <c r="E29" s="3">
        <v>5</v>
      </c>
      <c r="F29" s="15"/>
      <c r="G29" s="16"/>
      <c r="H29" s="17"/>
      <c r="I29" s="18"/>
      <c r="J29" s="20">
        <f t="shared" si="2"/>
        <v>15</v>
      </c>
    </row>
    <row r="30" spans="1:10" ht="22.5" customHeight="1">
      <c r="A30" s="27" t="str">
        <f>Teams!$F$31</f>
        <v>Marlon Dörner</v>
      </c>
      <c r="B30" s="3">
        <v>6</v>
      </c>
      <c r="C30" s="3">
        <v>5</v>
      </c>
      <c r="D30" s="3">
        <v>4</v>
      </c>
      <c r="E30" s="3">
        <v>7</v>
      </c>
      <c r="F30" s="15"/>
      <c r="G30" s="16"/>
      <c r="H30" s="17"/>
      <c r="I30" s="18"/>
      <c r="J30" s="20">
        <f t="shared" si="2"/>
        <v>18</v>
      </c>
    </row>
    <row r="31" spans="1:10" ht="22.5" customHeight="1">
      <c r="A31" s="27" t="str">
        <f>Teams!$F$32</f>
        <v>Sarah Späth</v>
      </c>
      <c r="B31" s="3">
        <v>6</v>
      </c>
      <c r="C31" s="3">
        <v>5</v>
      </c>
      <c r="D31" s="3">
        <v>7</v>
      </c>
      <c r="E31" s="3">
        <v>0</v>
      </c>
      <c r="F31" s="15"/>
      <c r="G31" s="16"/>
      <c r="H31" s="17"/>
      <c r="I31" s="18"/>
      <c r="J31" s="20">
        <f t="shared" si="2"/>
        <v>18</v>
      </c>
    </row>
    <row r="32" ht="12.75">
      <c r="K32" s="2">
        <f>SUM(K21:K31)</f>
        <v>169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Teams!$F$21</f>
        <v>TV Rheinfelden U10-1</v>
      </c>
      <c r="B34" s="56"/>
      <c r="C34" s="57"/>
    </row>
    <row r="35" spans="1:10" ht="22.5" customHeight="1">
      <c r="A35" s="6" t="s">
        <v>83</v>
      </c>
      <c r="B35" s="58">
        <v>0.009319097222222222</v>
      </c>
      <c r="C35" s="59"/>
      <c r="H35" s="7"/>
      <c r="I35" s="8"/>
      <c r="J35" s="21">
        <f>B35</f>
        <v>0.009319097222222222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7">
      <selection activeCell="B36" sqref="B36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Teams!$G21</f>
        <v>Team Rheinfelden/Maulburg U10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63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Teams!$G$21</f>
        <v>Team Rheinfelden/Maulburg U10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Teams!$G$22</f>
        <v>Rasmus Brutschle</v>
      </c>
      <c r="B7" s="3">
        <v>1</v>
      </c>
      <c r="C7" s="3"/>
      <c r="D7" s="3"/>
      <c r="E7" s="3"/>
      <c r="F7" s="3"/>
      <c r="G7" s="3"/>
      <c r="H7" s="3"/>
      <c r="I7" s="3"/>
      <c r="J7" s="20">
        <f>SUM(B7:I7)</f>
        <v>1</v>
      </c>
      <c r="K7" s="2">
        <f>IF(ISERROR(LARGE(J$7:J$17,1)),0,(LARGE(J$7:J$17,1)))</f>
        <v>7</v>
      </c>
    </row>
    <row r="8" spans="1:11" ht="22.5" customHeight="1">
      <c r="A8" s="27" t="str">
        <f>Teams!$G$23</f>
        <v>Luca Baumann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/>
      <c r="I8" s="3"/>
      <c r="J8" s="20">
        <f aca="true" t="shared" si="1" ref="J8:J17">SUM(B8:I8)</f>
        <v>4</v>
      </c>
      <c r="K8" s="2">
        <f>IF(ISERROR(LARGE(J$7:J$17,2)),0,(LARGE(J$7:J$17,2)))</f>
        <v>5</v>
      </c>
    </row>
    <row r="9" spans="1:11" ht="22.5" customHeight="1">
      <c r="A9" s="27" t="str">
        <f>Teams!$G$24</f>
        <v>Lea Baumann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20">
        <f t="shared" si="1"/>
        <v>4</v>
      </c>
      <c r="K9" s="2">
        <f>IF(ISERROR(LARGE(J$7:J$17,3)),0,(LARGE(J$7:J$17,3)))</f>
        <v>4</v>
      </c>
    </row>
    <row r="10" spans="1:11" ht="22.5" customHeight="1">
      <c r="A10" s="27" t="str">
        <f>Teams!$G$25</f>
        <v>Blerta Talir</v>
      </c>
      <c r="B10" s="3">
        <v>1</v>
      </c>
      <c r="C10" s="3">
        <v>1</v>
      </c>
      <c r="D10" s="3">
        <v>1</v>
      </c>
      <c r="E10" s="3"/>
      <c r="F10" s="3"/>
      <c r="G10" s="3"/>
      <c r="H10" s="3"/>
      <c r="I10" s="3"/>
      <c r="J10" s="20">
        <f t="shared" si="1"/>
        <v>3</v>
      </c>
      <c r="K10" s="2">
        <f>IF(ISERROR(LARGE(J$7:J$17,4)),0,(LARGE(J$7:J$17,4)))</f>
        <v>4</v>
      </c>
    </row>
    <row r="11" spans="1:11" ht="22.5" customHeight="1">
      <c r="A11" s="27" t="str">
        <f>Teams!$G$26</f>
        <v>Vanessa Kovacs</v>
      </c>
      <c r="B11" s="3">
        <v>1</v>
      </c>
      <c r="C11" s="3"/>
      <c r="D11" s="3"/>
      <c r="E11" s="3"/>
      <c r="F11" s="3"/>
      <c r="G11" s="3"/>
      <c r="H11" s="3"/>
      <c r="I11" s="3"/>
      <c r="J11" s="20">
        <f t="shared" si="1"/>
        <v>1</v>
      </c>
      <c r="K11" s="2">
        <f>IF(ISERROR(LARGE(J$7:J$17,5)),0,(LARGE(J$7:J$17,5)))</f>
        <v>3</v>
      </c>
    </row>
    <row r="12" spans="1:11" ht="22.5" customHeight="1">
      <c r="A12" s="27" t="str">
        <f>Teams!$G$27</f>
        <v>Michele Müller</v>
      </c>
      <c r="B12" s="3">
        <v>1</v>
      </c>
      <c r="C12" s="3">
        <v>1</v>
      </c>
      <c r="D12" s="3">
        <v>1</v>
      </c>
      <c r="E12" s="3"/>
      <c r="F12" s="3"/>
      <c r="G12" s="3"/>
      <c r="H12" s="3"/>
      <c r="I12" s="3"/>
      <c r="J12" s="20">
        <f t="shared" si="1"/>
        <v>3</v>
      </c>
      <c r="K12" s="2">
        <f>IF(ISERROR(LARGE(J$7:J$17,6)),0,(LARGE(J$7:J$17,6)))</f>
        <v>3</v>
      </c>
    </row>
    <row r="13" spans="1:10" ht="22.5" customHeight="1">
      <c r="A13" s="27" t="str">
        <f>Teams!$G$28</f>
        <v>Terje Eisenmann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/>
      <c r="H13" s="3"/>
      <c r="I13" s="3"/>
      <c r="J13" s="20">
        <f t="shared" si="1"/>
        <v>5</v>
      </c>
    </row>
    <row r="14" spans="1:10" ht="22.5" customHeight="1">
      <c r="A14" s="27" t="str">
        <f>Teams!$G$29</f>
        <v>Katharina Enner</v>
      </c>
      <c r="B14" s="3">
        <v>1</v>
      </c>
      <c r="C14" s="3">
        <v>1</v>
      </c>
      <c r="D14" s="3">
        <v>1</v>
      </c>
      <c r="E14" s="3"/>
      <c r="F14" s="3"/>
      <c r="G14" s="3"/>
      <c r="H14" s="3"/>
      <c r="I14" s="3"/>
      <c r="J14" s="20">
        <f t="shared" si="1"/>
        <v>3</v>
      </c>
    </row>
    <row r="15" spans="1:10" ht="22.5" customHeight="1">
      <c r="A15" s="27" t="str">
        <f>Teams!$G$30</f>
        <v>Ole Traxel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/>
      <c r="J15" s="20">
        <f t="shared" si="1"/>
        <v>7</v>
      </c>
    </row>
    <row r="16" spans="1:10" ht="22.5" customHeight="1">
      <c r="A16" s="27" t="str">
        <f>Teams!$G$31</f>
        <v>Denis Keser</v>
      </c>
      <c r="B16" s="3">
        <v>1</v>
      </c>
      <c r="C16" s="3">
        <v>1</v>
      </c>
      <c r="D16" s="3"/>
      <c r="E16" s="3"/>
      <c r="F16" s="3"/>
      <c r="G16" s="3"/>
      <c r="H16" s="3"/>
      <c r="I16" s="3"/>
      <c r="J16" s="20">
        <f t="shared" si="1"/>
        <v>2</v>
      </c>
    </row>
    <row r="17" spans="1:10" ht="22.5" customHeight="1">
      <c r="A17" s="27" t="str">
        <f>Teams!$G$32</f>
        <v>U10 NN 9.11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26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Teams!$G$21</f>
        <v>Team Rheinfelden/Maulburg U10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Teams!$G$22</f>
        <v>Rasmus Brutschle</v>
      </c>
      <c r="B21" s="3">
        <v>6</v>
      </c>
      <c r="C21" s="3">
        <v>5</v>
      </c>
      <c r="D21" s="3">
        <v>0</v>
      </c>
      <c r="E21" s="3">
        <v>4</v>
      </c>
      <c r="F21" s="15"/>
      <c r="G21" s="16"/>
      <c r="H21" s="17"/>
      <c r="I21" s="18"/>
      <c r="J21" s="20">
        <f>SUM((LARGE(B21:E21,1)),(LARGE(B21:E21,2)),(LARGE(B21:E21,3)))</f>
        <v>15</v>
      </c>
      <c r="K21" s="2">
        <f>IF(ISERROR(LARGE(J$21:J$31,1)),0,(LARGE(J$21:J$31,1)))</f>
        <v>41</v>
      </c>
    </row>
    <row r="22" spans="1:11" ht="22.5" customHeight="1">
      <c r="A22" s="27" t="str">
        <f>Teams!$G$23</f>
        <v>Luca Baumann</v>
      </c>
      <c r="B22" s="3">
        <v>6</v>
      </c>
      <c r="C22" s="3">
        <v>5</v>
      </c>
      <c r="D22" s="3">
        <v>1</v>
      </c>
      <c r="E22" s="3">
        <v>5</v>
      </c>
      <c r="F22" s="15"/>
      <c r="G22" s="16"/>
      <c r="H22" s="17"/>
      <c r="I22" s="18"/>
      <c r="J22" s="20">
        <f aca="true" t="shared" si="2" ref="J22:J30">SUM((LARGE(B22:E22,1)),(LARGE(B22:E22,2)),(LARGE(B22:E22,3)))</f>
        <v>16</v>
      </c>
      <c r="K22" s="2">
        <f>IF(ISERROR(LARGE(J$21:J$31,2)),0,(LARGE(J$21:J$31,2)))</f>
        <v>29</v>
      </c>
    </row>
    <row r="23" spans="1:11" ht="22.5" customHeight="1">
      <c r="A23" s="27" t="str">
        <f>Teams!$G$24</f>
        <v>Lea Baumann</v>
      </c>
      <c r="B23" s="3">
        <v>6</v>
      </c>
      <c r="C23" s="3">
        <v>3</v>
      </c>
      <c r="D23" s="3">
        <v>4</v>
      </c>
      <c r="E23" s="3">
        <v>6</v>
      </c>
      <c r="F23" s="15"/>
      <c r="G23" s="16"/>
      <c r="H23" s="17"/>
      <c r="I23" s="18"/>
      <c r="J23" s="20">
        <f t="shared" si="2"/>
        <v>16</v>
      </c>
      <c r="K23" s="2">
        <f>IF(ISERROR(LARGE(J$21:J$31,3)),0,(LARGE(J$21:J$31,3)))</f>
        <v>23</v>
      </c>
    </row>
    <row r="24" spans="1:11" ht="22.5" customHeight="1">
      <c r="A24" s="27" t="str">
        <f>Teams!$G$25</f>
        <v>Blerta Talir</v>
      </c>
      <c r="B24" s="3">
        <v>3</v>
      </c>
      <c r="C24" s="3">
        <v>5</v>
      </c>
      <c r="D24" s="3">
        <v>5</v>
      </c>
      <c r="E24" s="3">
        <v>6</v>
      </c>
      <c r="F24" s="15"/>
      <c r="G24" s="16"/>
      <c r="H24" s="17"/>
      <c r="I24" s="18"/>
      <c r="J24" s="20">
        <f t="shared" si="2"/>
        <v>16</v>
      </c>
      <c r="K24" s="2">
        <f>IF(ISERROR(LARGE(J$21:J$31,4)),0,(LARGE(J$21:J$31,4)))</f>
        <v>18</v>
      </c>
    </row>
    <row r="25" spans="1:11" ht="22.5" customHeight="1">
      <c r="A25" s="27" t="str">
        <f>Teams!$G$26</f>
        <v>Vanessa Kovacs</v>
      </c>
      <c r="B25" s="3">
        <v>6</v>
      </c>
      <c r="C25" s="3">
        <v>6</v>
      </c>
      <c r="D25" s="3">
        <v>6</v>
      </c>
      <c r="E25" s="3">
        <v>4</v>
      </c>
      <c r="F25" s="15"/>
      <c r="G25" s="16"/>
      <c r="H25" s="17"/>
      <c r="I25" s="18"/>
      <c r="J25" s="20">
        <f t="shared" si="2"/>
        <v>18</v>
      </c>
      <c r="K25" s="2">
        <f>IF(ISERROR(LARGE(J$21:J$31,5)),0,(LARGE(J$21:J$31,5)))</f>
        <v>16</v>
      </c>
    </row>
    <row r="26" spans="1:11" ht="22.5" customHeight="1">
      <c r="A26" s="27" t="str">
        <f>Teams!$G$27</f>
        <v>Michele Müller</v>
      </c>
      <c r="B26" s="3">
        <v>5</v>
      </c>
      <c r="C26" s="3">
        <v>4</v>
      </c>
      <c r="D26" s="3">
        <v>5</v>
      </c>
      <c r="E26" s="3">
        <v>4</v>
      </c>
      <c r="F26" s="15"/>
      <c r="G26" s="16"/>
      <c r="H26" s="17"/>
      <c r="I26" s="18"/>
      <c r="J26" s="20">
        <f t="shared" si="2"/>
        <v>14</v>
      </c>
      <c r="K26" s="2">
        <f>IF(ISERROR(LARGE(J$21:J$31,6)),0,(LARGE(J$21:J$31,6)))</f>
        <v>16</v>
      </c>
    </row>
    <row r="27" spans="1:10" ht="22.5" customHeight="1">
      <c r="A27" s="27" t="str">
        <f>Teams!$G$28</f>
        <v>Terje Eisenmann</v>
      </c>
      <c r="B27" s="3">
        <v>7</v>
      </c>
      <c r="C27" s="3">
        <v>9</v>
      </c>
      <c r="D27" s="3">
        <v>10</v>
      </c>
      <c r="E27" s="3">
        <v>10</v>
      </c>
      <c r="F27" s="15"/>
      <c r="G27" s="16"/>
      <c r="H27" s="17"/>
      <c r="I27" s="18"/>
      <c r="J27" s="20">
        <f t="shared" si="2"/>
        <v>29</v>
      </c>
    </row>
    <row r="28" spans="1:10" ht="22.5" customHeight="1">
      <c r="A28" s="27" t="str">
        <f>Teams!$G$29</f>
        <v>Katharina Enner</v>
      </c>
      <c r="B28" s="3">
        <v>7</v>
      </c>
      <c r="C28" s="3">
        <v>8</v>
      </c>
      <c r="D28" s="3">
        <v>8</v>
      </c>
      <c r="E28" s="3">
        <v>6</v>
      </c>
      <c r="F28" s="15"/>
      <c r="G28" s="16"/>
      <c r="H28" s="17"/>
      <c r="I28" s="18"/>
      <c r="J28" s="20">
        <f t="shared" si="2"/>
        <v>23</v>
      </c>
    </row>
    <row r="29" spans="1:10" ht="22.5" customHeight="1">
      <c r="A29" s="27" t="str">
        <f>Teams!$G$30</f>
        <v>Ole Traxel</v>
      </c>
      <c r="B29" s="3">
        <v>12</v>
      </c>
      <c r="C29" s="3">
        <v>14</v>
      </c>
      <c r="D29" s="3">
        <v>13</v>
      </c>
      <c r="E29" s="3">
        <v>14</v>
      </c>
      <c r="F29" s="15"/>
      <c r="G29" s="16"/>
      <c r="H29" s="17"/>
      <c r="I29" s="18"/>
      <c r="J29" s="20">
        <f t="shared" si="2"/>
        <v>41</v>
      </c>
    </row>
    <row r="30" spans="1:10" ht="22.5" customHeight="1">
      <c r="A30" s="27" t="str">
        <f>Teams!$G$31</f>
        <v>Denis Keser</v>
      </c>
      <c r="B30" s="3">
        <v>4</v>
      </c>
      <c r="C30" s="3">
        <v>3</v>
      </c>
      <c r="D30" s="3">
        <v>3</v>
      </c>
      <c r="E30" s="3">
        <v>5</v>
      </c>
      <c r="F30" s="15"/>
      <c r="G30" s="16"/>
      <c r="H30" s="17"/>
      <c r="I30" s="18"/>
      <c r="J30" s="20">
        <f t="shared" si="2"/>
        <v>12</v>
      </c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143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Teams!$G$21</f>
        <v>Team Rheinfelden/Maulburg U10</v>
      </c>
      <c r="B34" s="56"/>
      <c r="C34" s="57"/>
    </row>
    <row r="35" spans="1:10" ht="22.5" customHeight="1">
      <c r="A35" s="6" t="s">
        <v>83</v>
      </c>
      <c r="B35" s="58">
        <v>0.007972916666666666</v>
      </c>
      <c r="C35" s="59"/>
      <c r="H35" s="7"/>
      <c r="I35" s="8"/>
      <c r="J35" s="21">
        <f>B35</f>
        <v>0.007972916666666666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9">
      <selection activeCell="L32" sqref="L32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Teams!$H21</f>
        <v>TV Schwörstadt-Super Team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64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Teams!$H$21</f>
        <v>TV Schwörstadt-Super Team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Teams!$H$22</f>
        <v>Elina Ferraro</v>
      </c>
      <c r="B7" s="3">
        <v>1</v>
      </c>
      <c r="C7" s="3">
        <v>1</v>
      </c>
      <c r="D7" s="3">
        <v>1</v>
      </c>
      <c r="E7" s="3">
        <v>1</v>
      </c>
      <c r="F7" s="3"/>
      <c r="G7" s="3" t="s">
        <v>447</v>
      </c>
      <c r="H7" s="3" t="s">
        <v>447</v>
      </c>
      <c r="I7" s="3" t="s">
        <v>447</v>
      </c>
      <c r="J7" s="20">
        <f>SUM(B7:I7)</f>
        <v>4</v>
      </c>
      <c r="K7" s="2">
        <f>IF(ISERROR(LARGE(J$7:J$17,1)),0,(LARGE(J$7:J$17,1)))</f>
        <v>6</v>
      </c>
    </row>
    <row r="8" spans="1:11" ht="22.5" customHeight="1">
      <c r="A8" s="27" t="str">
        <f>Teams!$H$23</f>
        <v>Maxine Behringer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 t="s">
        <v>447</v>
      </c>
      <c r="H8" s="3" t="s">
        <v>447</v>
      </c>
      <c r="I8" s="3" t="s">
        <v>447</v>
      </c>
      <c r="J8" s="20">
        <f aca="true" t="shared" si="1" ref="J8:J17">SUM(B8:I8)</f>
        <v>5</v>
      </c>
      <c r="K8" s="2">
        <f>IF(ISERROR(LARGE(J$7:J$17,2)),0,(LARGE(J$7:J$17,2)))</f>
        <v>5</v>
      </c>
    </row>
    <row r="9" spans="1:11" ht="22.5" customHeight="1">
      <c r="A9" s="27" t="str">
        <f>Teams!$H$24</f>
        <v>Katrin Birsner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 t="s">
        <v>447</v>
      </c>
      <c r="H9" s="3" t="s">
        <v>447</v>
      </c>
      <c r="I9" s="3" t="s">
        <v>447</v>
      </c>
      <c r="J9" s="20">
        <f t="shared" si="1"/>
        <v>5</v>
      </c>
      <c r="K9" s="2">
        <f>IF(ISERROR(LARGE(J$7:J$17,3)),0,(LARGE(J$7:J$17,3)))</f>
        <v>5</v>
      </c>
    </row>
    <row r="10" spans="1:11" ht="22.5" customHeight="1">
      <c r="A10" s="27" t="str">
        <f>Teams!$H$25</f>
        <v>Markus Birsner</v>
      </c>
      <c r="B10" s="3">
        <v>1</v>
      </c>
      <c r="C10" s="3">
        <v>1</v>
      </c>
      <c r="D10" s="3">
        <v>1</v>
      </c>
      <c r="E10" s="3">
        <v>1</v>
      </c>
      <c r="F10" s="3" t="s">
        <v>447</v>
      </c>
      <c r="G10" s="3" t="s">
        <v>447</v>
      </c>
      <c r="H10" s="3" t="s">
        <v>447</v>
      </c>
      <c r="I10" s="3" t="s">
        <v>447</v>
      </c>
      <c r="J10" s="20">
        <f t="shared" si="1"/>
        <v>4</v>
      </c>
      <c r="K10" s="2">
        <f>IF(ISERROR(LARGE(J$7:J$17,4)),0,(LARGE(J$7:J$17,4)))</f>
        <v>5</v>
      </c>
    </row>
    <row r="11" spans="1:11" ht="22.5" customHeight="1">
      <c r="A11" s="27" t="str">
        <f>Teams!$H$26</f>
        <v>David Lückfeldt</v>
      </c>
      <c r="B11" s="3">
        <v>1</v>
      </c>
      <c r="C11" s="3">
        <v>1</v>
      </c>
      <c r="D11" s="3">
        <v>1</v>
      </c>
      <c r="E11" s="3">
        <v>1</v>
      </c>
      <c r="F11" s="3" t="s">
        <v>447</v>
      </c>
      <c r="G11" s="3" t="s">
        <v>447</v>
      </c>
      <c r="H11" s="3" t="s">
        <v>447</v>
      </c>
      <c r="I11" s="3" t="s">
        <v>447</v>
      </c>
      <c r="J11" s="20">
        <f t="shared" si="1"/>
        <v>4</v>
      </c>
      <c r="K11" s="2">
        <f>IF(ISERROR(LARGE(J$7:J$17,5)),0,(LARGE(J$7:J$17,5)))</f>
        <v>5</v>
      </c>
    </row>
    <row r="12" spans="1:11" ht="22.5" customHeight="1">
      <c r="A12" s="27" t="str">
        <f>Teams!$H$27</f>
        <v>Melissa Demiralp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 t="s">
        <v>447</v>
      </c>
      <c r="H12" s="3" t="s">
        <v>447</v>
      </c>
      <c r="I12" s="3" t="s">
        <v>447</v>
      </c>
      <c r="J12" s="20">
        <f t="shared" si="1"/>
        <v>5</v>
      </c>
      <c r="K12" s="2">
        <f>IF(ISERROR(LARGE(J$7:J$17,6)),0,(LARGE(J$7:J$17,6)))</f>
        <v>5</v>
      </c>
    </row>
    <row r="13" spans="1:10" ht="22.5" customHeight="1">
      <c r="A13" s="27" t="str">
        <f>Teams!$H$28</f>
        <v>Phoenix de Gradde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 t="s">
        <v>447</v>
      </c>
      <c r="H13" s="3" t="s">
        <v>447</v>
      </c>
      <c r="I13" s="3" t="s">
        <v>447</v>
      </c>
      <c r="J13" s="20">
        <f t="shared" si="1"/>
        <v>5</v>
      </c>
    </row>
    <row r="14" spans="1:10" ht="22.5" customHeight="1">
      <c r="A14" s="27" t="str">
        <f>Teams!$H$29</f>
        <v>Daniel Birsner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 t="s">
        <v>447</v>
      </c>
      <c r="I14" s="3" t="s">
        <v>447</v>
      </c>
      <c r="J14" s="20">
        <f t="shared" si="1"/>
        <v>6</v>
      </c>
    </row>
    <row r="15" spans="1:10" ht="22.5" customHeight="1">
      <c r="A15" s="27" t="str">
        <f>Teams!$H$30</f>
        <v>Celine Babayigit</v>
      </c>
      <c r="B15" s="3">
        <v>1</v>
      </c>
      <c r="C15" s="3">
        <v>1</v>
      </c>
      <c r="D15" s="3">
        <v>1</v>
      </c>
      <c r="E15" s="3" t="s">
        <v>447</v>
      </c>
      <c r="F15" s="3" t="s">
        <v>447</v>
      </c>
      <c r="G15" s="3" t="s">
        <v>447</v>
      </c>
      <c r="H15" s="3" t="s">
        <v>447</v>
      </c>
      <c r="I15" s="3" t="s">
        <v>447</v>
      </c>
      <c r="J15" s="20">
        <f t="shared" si="1"/>
        <v>3</v>
      </c>
    </row>
    <row r="16" spans="1:10" ht="22.5" customHeight="1">
      <c r="A16" s="27" t="str">
        <f>Teams!$H$31</f>
        <v>Lilly Merkel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 t="s">
        <v>447</v>
      </c>
      <c r="H16" s="3" t="s">
        <v>447</v>
      </c>
      <c r="I16" s="3" t="s">
        <v>447</v>
      </c>
      <c r="J16" s="20">
        <f t="shared" si="1"/>
        <v>5</v>
      </c>
    </row>
    <row r="17" spans="1:10" ht="22.5" customHeight="1">
      <c r="A17" s="27" t="str">
        <f>Teams!$H$32</f>
        <v>U10 NN 10.11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31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Teams!$H$21</f>
        <v>TV Schwörstadt-Super Team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Teams!$H$22</f>
        <v>Elina Ferraro</v>
      </c>
      <c r="B21" s="3">
        <v>8</v>
      </c>
      <c r="C21" s="3">
        <v>8</v>
      </c>
      <c r="D21" s="3">
        <v>8</v>
      </c>
      <c r="E21" s="3">
        <v>0</v>
      </c>
      <c r="F21" s="15"/>
      <c r="G21" s="16"/>
      <c r="H21" s="17"/>
      <c r="I21" s="18"/>
      <c r="J21" s="20">
        <f>SUM((LARGE(B21:E21,1)),(LARGE(B21:E21,2)),(LARGE(B21:E21,3)))</f>
        <v>24</v>
      </c>
      <c r="K21" s="2">
        <f>IF(ISERROR(LARGE(J$21:J$31,1)),0,(LARGE(J$21:J$31,1)))</f>
        <v>41</v>
      </c>
    </row>
    <row r="22" spans="1:11" ht="22.5" customHeight="1">
      <c r="A22" s="27" t="str">
        <f>Teams!$H$23</f>
        <v>Maxine Behringer</v>
      </c>
      <c r="B22" s="3">
        <v>7</v>
      </c>
      <c r="C22" s="3">
        <v>7</v>
      </c>
      <c r="D22" s="3">
        <v>7</v>
      </c>
      <c r="E22" s="3">
        <v>7</v>
      </c>
      <c r="F22" s="15"/>
      <c r="G22" s="16"/>
      <c r="H22" s="17"/>
      <c r="I22" s="18"/>
      <c r="J22" s="20">
        <f aca="true" t="shared" si="2" ref="J22:J30">SUM((LARGE(B22:E22,1)),(LARGE(B22:E22,2)),(LARGE(B22:E22,3)))</f>
        <v>21</v>
      </c>
      <c r="K22" s="2">
        <f>IF(ISERROR(LARGE(J$21:J$31,2)),0,(LARGE(J$21:J$31,2)))</f>
        <v>34</v>
      </c>
    </row>
    <row r="23" spans="1:11" ht="22.5" customHeight="1">
      <c r="A23" s="27" t="str">
        <f>Teams!$H$24</f>
        <v>Katrin Birsner</v>
      </c>
      <c r="B23" s="3">
        <v>5</v>
      </c>
      <c r="C23" s="3">
        <v>7</v>
      </c>
      <c r="D23" s="3">
        <v>5</v>
      </c>
      <c r="E23" s="3">
        <v>7</v>
      </c>
      <c r="F23" s="15"/>
      <c r="G23" s="16"/>
      <c r="H23" s="17"/>
      <c r="I23" s="18"/>
      <c r="J23" s="20">
        <f t="shared" si="2"/>
        <v>19</v>
      </c>
      <c r="K23" s="2">
        <f>IF(ISERROR(LARGE(J$21:J$31,3)),0,(LARGE(J$21:J$31,3)))</f>
        <v>33</v>
      </c>
    </row>
    <row r="24" spans="1:11" ht="22.5" customHeight="1">
      <c r="A24" s="27" t="str">
        <f>Teams!$H$25</f>
        <v>Markus Birsner</v>
      </c>
      <c r="B24" s="3">
        <v>11</v>
      </c>
      <c r="C24" s="3">
        <v>11</v>
      </c>
      <c r="D24" s="3">
        <v>11</v>
      </c>
      <c r="E24" s="3">
        <v>11</v>
      </c>
      <c r="F24" s="15"/>
      <c r="G24" s="16"/>
      <c r="H24" s="17"/>
      <c r="I24" s="18"/>
      <c r="J24" s="20">
        <f t="shared" si="2"/>
        <v>33</v>
      </c>
      <c r="K24" s="2">
        <f>IF(ISERROR(LARGE(J$21:J$31,4)),0,(LARGE(J$21:J$31,4)))</f>
        <v>25</v>
      </c>
    </row>
    <row r="25" spans="1:11" ht="22.5" customHeight="1">
      <c r="A25" s="27" t="str">
        <f>Teams!$H$26</f>
        <v>David Lückfeldt</v>
      </c>
      <c r="B25" s="3">
        <v>8</v>
      </c>
      <c r="C25" s="3">
        <v>9</v>
      </c>
      <c r="D25" s="3">
        <v>8</v>
      </c>
      <c r="E25" s="3">
        <v>7</v>
      </c>
      <c r="F25" s="15"/>
      <c r="G25" s="16"/>
      <c r="H25" s="17"/>
      <c r="I25" s="18"/>
      <c r="J25" s="20">
        <f t="shared" si="2"/>
        <v>25</v>
      </c>
      <c r="K25" s="2">
        <f>IF(ISERROR(LARGE(J$21:J$31,5)),0,(LARGE(J$21:J$31,5)))</f>
        <v>24</v>
      </c>
    </row>
    <row r="26" spans="1:11" ht="22.5" customHeight="1">
      <c r="A26" s="27" t="str">
        <f>Teams!$H$27</f>
        <v>Melissa Demiralp</v>
      </c>
      <c r="B26" s="3">
        <v>6</v>
      </c>
      <c r="C26" s="3">
        <v>6</v>
      </c>
      <c r="D26" s="3">
        <v>0</v>
      </c>
      <c r="E26" s="3">
        <v>6</v>
      </c>
      <c r="F26" s="15"/>
      <c r="G26" s="16"/>
      <c r="H26" s="17"/>
      <c r="I26" s="18"/>
      <c r="J26" s="20">
        <f t="shared" si="2"/>
        <v>18</v>
      </c>
      <c r="K26" s="2">
        <f>IF(ISERROR(LARGE(J$21:J$31,6)),0,(LARGE(J$21:J$31,6)))</f>
        <v>21</v>
      </c>
    </row>
    <row r="27" spans="1:10" ht="22.5" customHeight="1">
      <c r="A27" s="27" t="str">
        <f>Teams!$H$28</f>
        <v>Phoenix de Gradde</v>
      </c>
      <c r="B27" s="3">
        <v>14</v>
      </c>
      <c r="C27" s="3">
        <v>14</v>
      </c>
      <c r="D27" s="3">
        <v>13</v>
      </c>
      <c r="E27" s="3">
        <v>13</v>
      </c>
      <c r="F27" s="15"/>
      <c r="G27" s="16"/>
      <c r="H27" s="17"/>
      <c r="I27" s="18"/>
      <c r="J27" s="20">
        <f t="shared" si="2"/>
        <v>41</v>
      </c>
    </row>
    <row r="28" spans="1:10" ht="22.5" customHeight="1">
      <c r="A28" s="27" t="str">
        <f>Teams!$H$29</f>
        <v>Daniel Birsner</v>
      </c>
      <c r="B28" s="3">
        <v>11</v>
      </c>
      <c r="C28" s="3">
        <v>11</v>
      </c>
      <c r="D28" s="3">
        <v>11</v>
      </c>
      <c r="E28" s="3">
        <v>12</v>
      </c>
      <c r="F28" s="15"/>
      <c r="G28" s="16"/>
      <c r="H28" s="17"/>
      <c r="I28" s="18"/>
      <c r="J28" s="20">
        <f t="shared" si="2"/>
        <v>34</v>
      </c>
    </row>
    <row r="29" spans="1:10" ht="22.5" customHeight="1">
      <c r="A29" s="27" t="str">
        <f>Teams!$H$30</f>
        <v>Celine Babayigit</v>
      </c>
      <c r="B29" s="3">
        <v>5</v>
      </c>
      <c r="C29" s="3">
        <v>3</v>
      </c>
      <c r="D29" s="3">
        <v>0</v>
      </c>
      <c r="E29" s="3">
        <v>4</v>
      </c>
      <c r="F29" s="15"/>
      <c r="G29" s="16"/>
      <c r="H29" s="17"/>
      <c r="I29" s="18"/>
      <c r="J29" s="20">
        <f t="shared" si="2"/>
        <v>12</v>
      </c>
    </row>
    <row r="30" spans="1:10" ht="22.5" customHeight="1">
      <c r="A30" s="27" t="str">
        <f>Teams!$H$31</f>
        <v>Lilly Merkel</v>
      </c>
      <c r="B30" s="3">
        <v>6</v>
      </c>
      <c r="C30" s="3">
        <v>4</v>
      </c>
      <c r="D30" s="3">
        <v>3</v>
      </c>
      <c r="E30" s="3">
        <v>5</v>
      </c>
      <c r="F30" s="15"/>
      <c r="G30" s="16"/>
      <c r="H30" s="17"/>
      <c r="I30" s="18"/>
      <c r="J30" s="20">
        <f t="shared" si="2"/>
        <v>15</v>
      </c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178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Teams!$H$21</f>
        <v>TV Schwörstadt-Super Team</v>
      </c>
      <c r="B34" s="56"/>
      <c r="C34" s="57"/>
    </row>
    <row r="35" spans="1:10" ht="22.5" customHeight="1">
      <c r="A35" s="6" t="s">
        <v>83</v>
      </c>
      <c r="B35" s="58">
        <v>0.00824988425925926</v>
      </c>
      <c r="C35" s="59"/>
      <c r="H35" s="7"/>
      <c r="I35" s="8"/>
      <c r="J35" s="21">
        <f>B35</f>
        <v>0.00824988425925926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1">
      <selection activeCell="O9" sqref="O9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Teams!$I21</f>
        <v>TV Wehr U10-1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73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Teams!$I$21</f>
        <v>TV Wehr U10-1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Teams!$I$22</f>
        <v>Denise Hartmann</v>
      </c>
      <c r="B7" s="3">
        <v>1</v>
      </c>
      <c r="C7" s="3"/>
      <c r="D7" s="3"/>
      <c r="E7" s="3"/>
      <c r="F7" s="3"/>
      <c r="G7" s="3"/>
      <c r="H7" s="3"/>
      <c r="I7" s="3"/>
      <c r="J7" s="20">
        <f>SUM(B7:I7)</f>
        <v>1</v>
      </c>
      <c r="K7" s="2">
        <f>IF(ISERROR(LARGE(J$7:J$17,1)),0,(LARGE(J$7:J$17,1)))</f>
        <v>7</v>
      </c>
    </row>
    <row r="8" spans="1:11" ht="22.5" customHeight="1">
      <c r="A8" s="27" t="str">
        <f>Teams!$I$23</f>
        <v>Franziska Brasch</v>
      </c>
      <c r="B8" s="3" t="s">
        <v>480</v>
      </c>
      <c r="C8" s="3"/>
      <c r="D8" s="3"/>
      <c r="E8" s="3"/>
      <c r="F8" s="3"/>
      <c r="G8" s="3"/>
      <c r="H8" s="3"/>
      <c r="I8" s="3"/>
      <c r="J8" s="20">
        <f aca="true" t="shared" si="1" ref="J8:J17">SUM(B8:I8)</f>
        <v>0</v>
      </c>
      <c r="K8" s="2">
        <f>IF(ISERROR(LARGE(J$7:J$17,2)),0,(LARGE(J$7:J$17,2)))</f>
        <v>6</v>
      </c>
    </row>
    <row r="9" spans="1:11" ht="22.5" customHeight="1">
      <c r="A9" s="27" t="str">
        <f>Teams!$I$24</f>
        <v>Hannah Frank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/>
      <c r="J9" s="20">
        <f t="shared" si="1"/>
        <v>7</v>
      </c>
      <c r="K9" s="2">
        <f>IF(ISERROR(LARGE(J$7:J$17,3)),0,(LARGE(J$7:J$17,3)))</f>
        <v>6</v>
      </c>
    </row>
    <row r="10" spans="1:11" ht="22.5" customHeight="1">
      <c r="A10" s="27" t="str">
        <f>Teams!$I$25</f>
        <v>Malcolm Mond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/>
      <c r="H10" s="3"/>
      <c r="I10" s="3"/>
      <c r="J10" s="20">
        <f t="shared" si="1"/>
        <v>5</v>
      </c>
      <c r="K10" s="2">
        <f>IF(ISERROR(LARGE(J$7:J$17,4)),0,(LARGE(J$7:J$17,4)))</f>
        <v>6</v>
      </c>
    </row>
    <row r="11" spans="1:11" ht="22.5" customHeight="1">
      <c r="A11" s="27" t="str">
        <f>Teams!$I$26</f>
        <v>Devin Thomas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/>
      <c r="I11" s="3"/>
      <c r="J11" s="20">
        <f t="shared" si="1"/>
        <v>6</v>
      </c>
      <c r="K11" s="2">
        <f>IF(ISERROR(LARGE(J$7:J$17,5)),0,(LARGE(J$7:J$17,5)))</f>
        <v>5</v>
      </c>
    </row>
    <row r="12" spans="1:11" ht="22.5" customHeight="1">
      <c r="A12" s="27" t="str">
        <f>Teams!$I$27</f>
        <v>Kai Hudec</v>
      </c>
      <c r="B12" s="3">
        <v>1</v>
      </c>
      <c r="C12" s="3">
        <v>1</v>
      </c>
      <c r="D12" s="3">
        <v>1</v>
      </c>
      <c r="E12" s="3">
        <v>1</v>
      </c>
      <c r="F12" s="3"/>
      <c r="G12" s="3"/>
      <c r="H12" s="3"/>
      <c r="I12" s="3"/>
      <c r="J12" s="20">
        <f t="shared" si="1"/>
        <v>4</v>
      </c>
      <c r="K12" s="2">
        <f>IF(ISERROR(LARGE(J$7:J$17,6)),0,(LARGE(J$7:J$17,6)))</f>
        <v>5</v>
      </c>
    </row>
    <row r="13" spans="1:10" ht="22.5" customHeight="1">
      <c r="A13" s="27" t="str">
        <f>Teams!$I$28</f>
        <v>Yannik Delhey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/>
      <c r="I13" s="3"/>
      <c r="J13" s="20">
        <f t="shared" si="1"/>
        <v>6</v>
      </c>
    </row>
    <row r="14" spans="1:10" ht="22.5" customHeight="1">
      <c r="A14" s="27" t="str">
        <f>Teams!$I$29</f>
        <v>Regula Valenta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 t="s">
        <v>447</v>
      </c>
      <c r="H14" s="3"/>
      <c r="I14" s="3"/>
      <c r="J14" s="20">
        <f t="shared" si="1"/>
        <v>5</v>
      </c>
    </row>
    <row r="15" spans="1:10" ht="22.5" customHeight="1">
      <c r="A15" s="27" t="str">
        <f>Teams!$I$30</f>
        <v>Luis Klank</v>
      </c>
      <c r="B15" s="3">
        <v>1</v>
      </c>
      <c r="C15" s="3">
        <v>1</v>
      </c>
      <c r="D15" s="3">
        <v>1</v>
      </c>
      <c r="E15" s="3">
        <v>1</v>
      </c>
      <c r="F15" s="3"/>
      <c r="G15" s="3"/>
      <c r="H15" s="3"/>
      <c r="I15" s="3"/>
      <c r="J15" s="20">
        <f t="shared" si="1"/>
        <v>4</v>
      </c>
    </row>
    <row r="16" spans="1:10" ht="22.5" customHeight="1">
      <c r="A16" s="27" t="str">
        <f>Teams!$I$31</f>
        <v>Laura Kummle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/>
      <c r="I16" s="3"/>
      <c r="J16" s="20">
        <f t="shared" si="1"/>
        <v>6</v>
      </c>
    </row>
    <row r="17" spans="1:10" ht="22.5" customHeight="1">
      <c r="A17" s="27" t="str">
        <f>Teams!$I$32</f>
        <v>U10 NN 11.11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35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Teams!$I$21</f>
        <v>TV Wehr U10-1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Teams!$I$22</f>
        <v>Denise Hartmann</v>
      </c>
      <c r="B21" s="3">
        <v>8</v>
      </c>
      <c r="C21" s="3">
        <v>0</v>
      </c>
      <c r="D21" s="3">
        <v>9</v>
      </c>
      <c r="E21" s="3">
        <v>8</v>
      </c>
      <c r="F21" s="15"/>
      <c r="G21" s="16"/>
      <c r="H21" s="17"/>
      <c r="I21" s="18"/>
      <c r="J21" s="20">
        <f>SUM((LARGE(B21:E21,1)),(LARGE(B21:E21,2)),(LARGE(B21:E21,3)))</f>
        <v>25</v>
      </c>
      <c r="K21" s="2">
        <f>IF(ISERROR(LARGE(J$21:J$31,1)),0,(LARGE(J$21:J$31,1)))</f>
        <v>38</v>
      </c>
    </row>
    <row r="22" spans="1:11" ht="22.5" customHeight="1">
      <c r="A22" s="27" t="str">
        <f>Teams!$I$23</f>
        <v>Franziska Brasch</v>
      </c>
      <c r="B22" s="3">
        <v>6</v>
      </c>
      <c r="C22" s="3">
        <v>5</v>
      </c>
      <c r="D22" s="3">
        <v>5</v>
      </c>
      <c r="E22" s="3">
        <v>4</v>
      </c>
      <c r="F22" s="15"/>
      <c r="G22" s="16"/>
      <c r="H22" s="17"/>
      <c r="I22" s="18"/>
      <c r="J22" s="20">
        <f aca="true" t="shared" si="2" ref="J22:J30">SUM((LARGE(B22:E22,1)),(LARGE(B22:E22,2)),(LARGE(B22:E22,3)))</f>
        <v>16</v>
      </c>
      <c r="K22" s="2">
        <f>IF(ISERROR(LARGE(J$21:J$31,2)),0,(LARGE(J$21:J$31,2)))</f>
        <v>37</v>
      </c>
    </row>
    <row r="23" spans="1:11" ht="22.5" customHeight="1">
      <c r="A23" s="27" t="str">
        <f>Teams!$I$24</f>
        <v>Hannah Frank</v>
      </c>
      <c r="B23" s="3">
        <v>9</v>
      </c>
      <c r="C23" s="3">
        <v>8</v>
      </c>
      <c r="D23" s="3">
        <v>7</v>
      </c>
      <c r="E23" s="3">
        <v>7</v>
      </c>
      <c r="F23" s="15"/>
      <c r="G23" s="16"/>
      <c r="H23" s="17"/>
      <c r="I23" s="18"/>
      <c r="J23" s="20">
        <f t="shared" si="2"/>
        <v>24</v>
      </c>
      <c r="K23" s="2">
        <f>IF(ISERROR(LARGE(J$21:J$31,3)),0,(LARGE(J$21:J$31,3)))</f>
        <v>35</v>
      </c>
    </row>
    <row r="24" spans="1:11" ht="22.5" customHeight="1">
      <c r="A24" s="27" t="str">
        <f>Teams!$I$25</f>
        <v>Malcolm Mond</v>
      </c>
      <c r="B24" s="3">
        <v>7</v>
      </c>
      <c r="C24" s="3">
        <v>9</v>
      </c>
      <c r="D24" s="3">
        <v>8</v>
      </c>
      <c r="E24" s="3">
        <v>6</v>
      </c>
      <c r="F24" s="15"/>
      <c r="G24" s="16"/>
      <c r="H24" s="17"/>
      <c r="I24" s="18"/>
      <c r="J24" s="20">
        <f t="shared" si="2"/>
        <v>24</v>
      </c>
      <c r="K24" s="2">
        <f>IF(ISERROR(LARGE(J$21:J$31,4)),0,(LARGE(J$21:J$31,4)))</f>
        <v>34</v>
      </c>
    </row>
    <row r="25" spans="1:11" ht="22.5" customHeight="1">
      <c r="A25" s="27" t="str">
        <f>Teams!$I$26</f>
        <v>Devin Thomas</v>
      </c>
      <c r="B25" s="3">
        <v>11</v>
      </c>
      <c r="C25" s="3">
        <v>11</v>
      </c>
      <c r="D25" s="3">
        <v>12</v>
      </c>
      <c r="E25" s="3">
        <v>10</v>
      </c>
      <c r="F25" s="15"/>
      <c r="G25" s="16"/>
      <c r="H25" s="17"/>
      <c r="I25" s="18"/>
      <c r="J25" s="20">
        <f t="shared" si="2"/>
        <v>34</v>
      </c>
      <c r="K25" s="2">
        <f>IF(ISERROR(LARGE(J$21:J$31,5)),0,(LARGE(J$21:J$31,5)))</f>
        <v>25</v>
      </c>
    </row>
    <row r="26" spans="1:11" ht="22.5" customHeight="1">
      <c r="A26" s="27" t="str">
        <f>Teams!$I$27</f>
        <v>Kai Hudec</v>
      </c>
      <c r="B26" s="3">
        <v>11</v>
      </c>
      <c r="C26" s="3">
        <v>13</v>
      </c>
      <c r="D26" s="3">
        <v>14</v>
      </c>
      <c r="E26" s="3">
        <v>0</v>
      </c>
      <c r="F26" s="15"/>
      <c r="G26" s="16"/>
      <c r="H26" s="17"/>
      <c r="I26" s="18"/>
      <c r="J26" s="20">
        <f t="shared" si="2"/>
        <v>38</v>
      </c>
      <c r="K26" s="2">
        <f>IF(ISERROR(LARGE(J$21:J$31,6)),0,(LARGE(J$21:J$31,6)))</f>
        <v>24</v>
      </c>
    </row>
    <row r="27" spans="1:10" ht="22.5" customHeight="1">
      <c r="A27" s="27" t="str">
        <f>Teams!$I$28</f>
        <v>Yannik Delhey</v>
      </c>
      <c r="B27" s="3">
        <v>12</v>
      </c>
      <c r="C27" s="3">
        <v>10</v>
      </c>
      <c r="D27" s="3">
        <v>11</v>
      </c>
      <c r="E27" s="3">
        <v>12</v>
      </c>
      <c r="F27" s="15"/>
      <c r="G27" s="16"/>
      <c r="H27" s="17"/>
      <c r="I27" s="18"/>
      <c r="J27" s="20">
        <f t="shared" si="2"/>
        <v>35</v>
      </c>
    </row>
    <row r="28" spans="1:10" ht="22.5" customHeight="1">
      <c r="A28" s="27" t="str">
        <f>Teams!$I$29</f>
        <v>Regula Valenta</v>
      </c>
      <c r="B28" s="3">
        <v>11</v>
      </c>
      <c r="C28" s="3">
        <v>12</v>
      </c>
      <c r="D28" s="3">
        <v>12</v>
      </c>
      <c r="E28" s="3">
        <v>13</v>
      </c>
      <c r="F28" s="15"/>
      <c r="G28" s="16"/>
      <c r="H28" s="17"/>
      <c r="I28" s="18"/>
      <c r="J28" s="20">
        <f t="shared" si="2"/>
        <v>37</v>
      </c>
    </row>
    <row r="29" spans="1:10" ht="22.5" customHeight="1">
      <c r="A29" s="27" t="str">
        <f>Teams!$I$30</f>
        <v>Luis Klank</v>
      </c>
      <c r="B29" s="3">
        <v>0</v>
      </c>
      <c r="C29" s="3">
        <v>9</v>
      </c>
      <c r="D29" s="3">
        <v>8</v>
      </c>
      <c r="E29" s="3">
        <v>0</v>
      </c>
      <c r="F29" s="15"/>
      <c r="G29" s="16"/>
      <c r="H29" s="17"/>
      <c r="I29" s="18"/>
      <c r="J29" s="20">
        <f t="shared" si="2"/>
        <v>17</v>
      </c>
    </row>
    <row r="30" spans="1:10" ht="22.5" customHeight="1">
      <c r="A30" s="27" t="str">
        <f>Teams!$I$31</f>
        <v>Laura Kummle</v>
      </c>
      <c r="B30" s="3">
        <v>5</v>
      </c>
      <c r="C30" s="3">
        <v>7</v>
      </c>
      <c r="D30" s="3">
        <v>6</v>
      </c>
      <c r="E30" s="3">
        <v>8</v>
      </c>
      <c r="F30" s="15"/>
      <c r="G30" s="16"/>
      <c r="H30" s="17"/>
      <c r="I30" s="18"/>
      <c r="J30" s="20">
        <f t="shared" si="2"/>
        <v>21</v>
      </c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193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Teams!$I$21</f>
        <v>TV Wehr U10-1</v>
      </c>
      <c r="B34" s="56"/>
      <c r="C34" s="57"/>
    </row>
    <row r="35" spans="1:10" ht="22.5" customHeight="1">
      <c r="A35" s="6" t="s">
        <v>83</v>
      </c>
      <c r="B35" s="58">
        <v>0.007233796296296296</v>
      </c>
      <c r="C35" s="59"/>
      <c r="H35" s="7"/>
      <c r="I35" s="8"/>
      <c r="J35" s="21">
        <f>B35</f>
        <v>0.007233796296296296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tabSelected="1" view="pageLayout" workbookViewId="0" topLeftCell="A4">
      <selection activeCell="L41" sqref="L41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Teams!$J21</f>
        <v>TV Wehr U10-2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55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Teams!$J$21</f>
        <v>TV Wehr U10-2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Teams!$J$22</f>
        <v>Nele Schmid</v>
      </c>
      <c r="B7" s="3">
        <v>1</v>
      </c>
      <c r="C7" s="3">
        <v>1</v>
      </c>
      <c r="D7" s="3">
        <v>1</v>
      </c>
      <c r="E7" s="3"/>
      <c r="F7" s="3"/>
      <c r="G7" s="3"/>
      <c r="H7" s="3"/>
      <c r="I7" s="3"/>
      <c r="J7" s="20">
        <f>SUM(B7:I7)</f>
        <v>3</v>
      </c>
      <c r="K7" s="2">
        <f>IF(ISERROR(LARGE(J$7:J$17,1)),0,(LARGE(J$7:J$17,1)))</f>
        <v>4</v>
      </c>
    </row>
    <row r="8" spans="1:11" ht="22.5" customHeight="1">
      <c r="A8" s="27" t="str">
        <f>Teams!$J$23</f>
        <v>Celina Schmid</v>
      </c>
      <c r="B8" s="3">
        <v>1</v>
      </c>
      <c r="C8" s="3">
        <v>1</v>
      </c>
      <c r="D8" s="3">
        <v>1</v>
      </c>
      <c r="E8" s="3"/>
      <c r="F8" s="3"/>
      <c r="G8" s="3"/>
      <c r="H8" s="3"/>
      <c r="I8" s="3"/>
      <c r="J8" s="20">
        <f aca="true" t="shared" si="1" ref="J8:J17">SUM(B8:I8)</f>
        <v>3</v>
      </c>
      <c r="K8" s="2">
        <f>IF(ISERROR(LARGE(J$7:J$17,2)),0,(LARGE(J$7:J$17,2)))</f>
        <v>4</v>
      </c>
    </row>
    <row r="9" spans="1:11" ht="22.5" customHeight="1">
      <c r="A9" s="27" t="str">
        <f>Teams!$J$24</f>
        <v>Tatjana Beutenmüller</v>
      </c>
      <c r="B9" s="3">
        <v>1</v>
      </c>
      <c r="C9" s="3">
        <v>1</v>
      </c>
      <c r="D9" s="3">
        <v>1</v>
      </c>
      <c r="E9" s="3"/>
      <c r="F9" s="3"/>
      <c r="G9" s="3"/>
      <c r="H9" s="3"/>
      <c r="I9" s="3"/>
      <c r="J9" s="20">
        <f t="shared" si="1"/>
        <v>3</v>
      </c>
      <c r="K9" s="2">
        <f>IF(ISERROR(LARGE(J$7:J$17,3)),0,(LARGE(J$7:J$17,3)))</f>
        <v>4</v>
      </c>
    </row>
    <row r="10" spans="1:11" ht="22.5" customHeight="1">
      <c r="A10" s="27" t="str">
        <f>Teams!$J$25</f>
        <v>Lea Langner</v>
      </c>
      <c r="B10" s="3">
        <v>1</v>
      </c>
      <c r="C10" s="3">
        <v>1</v>
      </c>
      <c r="D10" s="3">
        <v>1</v>
      </c>
      <c r="E10" s="3"/>
      <c r="F10" s="3"/>
      <c r="G10" s="3"/>
      <c r="H10" s="3"/>
      <c r="I10" s="3"/>
      <c r="J10" s="20">
        <f t="shared" si="1"/>
        <v>3</v>
      </c>
      <c r="K10" s="2">
        <f>IF(ISERROR(LARGE(J$7:J$17,4)),0,(LARGE(J$7:J$17,4)))</f>
        <v>4</v>
      </c>
    </row>
    <row r="11" spans="1:11" ht="22.5" customHeight="1">
      <c r="A11" s="27" t="str">
        <f>Teams!$J$26</f>
        <v>Alexander Schwendemann</v>
      </c>
      <c r="B11" s="3">
        <v>1</v>
      </c>
      <c r="C11" s="3">
        <v>1</v>
      </c>
      <c r="D11" s="3">
        <v>1</v>
      </c>
      <c r="E11" s="3"/>
      <c r="F11" s="3"/>
      <c r="G11" s="3"/>
      <c r="H11" s="3"/>
      <c r="I11" s="3"/>
      <c r="J11" s="20">
        <f t="shared" si="1"/>
        <v>3</v>
      </c>
      <c r="K11" s="2">
        <f>IF(ISERROR(LARGE(J$7:J$17,5)),0,(LARGE(J$7:J$17,5)))</f>
        <v>3</v>
      </c>
    </row>
    <row r="12" spans="1:11" ht="22.5" customHeight="1">
      <c r="A12" s="27" t="str">
        <f>Teams!$J$27</f>
        <v>Daniel Schwendemann</v>
      </c>
      <c r="B12" s="3">
        <v>1</v>
      </c>
      <c r="C12" s="3">
        <v>1</v>
      </c>
      <c r="D12" s="3">
        <v>1</v>
      </c>
      <c r="E12" s="3">
        <v>1</v>
      </c>
      <c r="F12" s="3"/>
      <c r="G12" s="3"/>
      <c r="H12" s="3"/>
      <c r="I12" s="3"/>
      <c r="J12" s="20">
        <f t="shared" si="1"/>
        <v>4</v>
      </c>
      <c r="K12" s="2">
        <f>IF(ISERROR(LARGE(J$7:J$17,6)),0,(LARGE(J$7:J$17,6)))</f>
        <v>3</v>
      </c>
    </row>
    <row r="13" spans="1:10" ht="22.5" customHeight="1">
      <c r="A13" s="27" t="str">
        <f>Teams!$J$28</f>
        <v>Marvin Schönfelder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2.5" customHeight="1">
      <c r="A14" s="27" t="str">
        <f>Teams!$J$29</f>
        <v>Tim Huber</v>
      </c>
      <c r="B14" s="3">
        <v>1</v>
      </c>
      <c r="C14" s="3">
        <v>1</v>
      </c>
      <c r="D14" s="3">
        <v>1</v>
      </c>
      <c r="E14" s="3">
        <v>1</v>
      </c>
      <c r="F14" s="3"/>
      <c r="G14" s="3"/>
      <c r="H14" s="3"/>
      <c r="I14" s="3"/>
      <c r="J14" s="20">
        <f t="shared" si="1"/>
        <v>4</v>
      </c>
    </row>
    <row r="15" spans="1:10" ht="22.5" customHeight="1">
      <c r="A15" s="27" t="str">
        <f>Teams!$J$30</f>
        <v>Sarah-Michelle Fritz</v>
      </c>
      <c r="B15" s="3">
        <v>1</v>
      </c>
      <c r="C15" s="3">
        <v>1</v>
      </c>
      <c r="D15" s="3">
        <v>1</v>
      </c>
      <c r="E15" s="3">
        <v>1</v>
      </c>
      <c r="F15" s="3"/>
      <c r="G15" s="3"/>
      <c r="H15" s="3"/>
      <c r="I15" s="3"/>
      <c r="J15" s="20">
        <f t="shared" si="1"/>
        <v>4</v>
      </c>
    </row>
    <row r="16" spans="1:10" ht="22.5" customHeight="1">
      <c r="A16" s="27" t="str">
        <f>Teams!$J$31</f>
        <v>Emely Fritz</v>
      </c>
      <c r="B16" s="3">
        <v>1</v>
      </c>
      <c r="C16" s="3">
        <v>1</v>
      </c>
      <c r="D16" s="3"/>
      <c r="E16" s="3"/>
      <c r="F16" s="3"/>
      <c r="G16" s="3"/>
      <c r="H16" s="3"/>
      <c r="I16" s="3"/>
      <c r="J16" s="20">
        <f t="shared" si="1"/>
        <v>2</v>
      </c>
    </row>
    <row r="17" spans="1:10" ht="22.5" customHeight="1">
      <c r="A17" s="27" t="str">
        <f>Teams!$J$32</f>
        <v>U10 NN 11.11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22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Teams!$J$21</f>
        <v>TV Wehr U10-2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Teams!$J$22</f>
        <v>Nele Schmid</v>
      </c>
      <c r="B21" s="3">
        <v>5</v>
      </c>
      <c r="C21" s="3">
        <v>4</v>
      </c>
      <c r="D21" s="3">
        <v>4</v>
      </c>
      <c r="E21" s="3">
        <v>4</v>
      </c>
      <c r="F21" s="15"/>
      <c r="G21" s="16"/>
      <c r="H21" s="17"/>
      <c r="I21" s="18"/>
      <c r="J21" s="20">
        <f>SUM((LARGE(B21:E21,1)),(LARGE(B21:E21,2)),(LARGE(B21:E21,3)))</f>
        <v>13</v>
      </c>
      <c r="K21" s="2">
        <f>IF(ISERROR(LARGE(J$21:J$31,1)),0,(LARGE(J$21:J$31,1)))</f>
        <v>28</v>
      </c>
    </row>
    <row r="22" spans="1:11" ht="22.5" customHeight="1">
      <c r="A22" s="27" t="str">
        <f>Teams!$J$23</f>
        <v>Celina Schmid</v>
      </c>
      <c r="B22" s="3">
        <v>8</v>
      </c>
      <c r="C22" s="3">
        <v>7</v>
      </c>
      <c r="D22" s="3">
        <v>7</v>
      </c>
      <c r="E22" s="3">
        <v>7</v>
      </c>
      <c r="F22" s="15"/>
      <c r="G22" s="16"/>
      <c r="H22" s="17"/>
      <c r="I22" s="18"/>
      <c r="J22" s="20">
        <f aca="true" t="shared" si="2" ref="J22:J30">SUM((LARGE(B22:E22,1)),(LARGE(B22:E22,2)),(LARGE(B22:E22,3)))</f>
        <v>22</v>
      </c>
      <c r="K22" s="2">
        <f>IF(ISERROR(LARGE(J$21:J$31,2)),0,(LARGE(J$21:J$31,2)))</f>
        <v>26</v>
      </c>
    </row>
    <row r="23" spans="1:11" ht="22.5" customHeight="1">
      <c r="A23" s="27" t="str">
        <f>Teams!$J$24</f>
        <v>Tatjana Beutenmüller</v>
      </c>
      <c r="B23" s="3">
        <v>8</v>
      </c>
      <c r="C23" s="3">
        <v>8</v>
      </c>
      <c r="D23" s="3">
        <v>8</v>
      </c>
      <c r="E23" s="3">
        <v>9</v>
      </c>
      <c r="F23" s="15"/>
      <c r="G23" s="16"/>
      <c r="H23" s="17"/>
      <c r="I23" s="18"/>
      <c r="J23" s="20">
        <f t="shared" si="2"/>
        <v>25</v>
      </c>
      <c r="K23" s="2">
        <f>IF(ISERROR(LARGE(J$21:J$31,3)),0,(LARGE(J$21:J$31,3)))</f>
        <v>25</v>
      </c>
    </row>
    <row r="24" spans="1:11" ht="22.5" customHeight="1">
      <c r="A24" s="27" t="str">
        <f>Teams!$J$25</f>
        <v>Lea Langner</v>
      </c>
      <c r="B24" s="3">
        <v>7</v>
      </c>
      <c r="C24" s="3">
        <v>7</v>
      </c>
      <c r="D24" s="3">
        <v>7</v>
      </c>
      <c r="E24" s="3">
        <v>6</v>
      </c>
      <c r="F24" s="15"/>
      <c r="G24" s="16"/>
      <c r="H24" s="17"/>
      <c r="I24" s="18"/>
      <c r="J24" s="20">
        <f t="shared" si="2"/>
        <v>21</v>
      </c>
      <c r="K24" s="2">
        <f>IF(ISERROR(LARGE(J$21:J$31,4)),0,(LARGE(J$21:J$31,4)))</f>
        <v>22</v>
      </c>
    </row>
    <row r="25" spans="1:11" ht="22.5" customHeight="1">
      <c r="A25" s="27" t="str">
        <f>Teams!$J$26</f>
        <v>Alexander Schwendemann</v>
      </c>
      <c r="B25" s="3">
        <v>7</v>
      </c>
      <c r="C25" s="3">
        <v>5</v>
      </c>
      <c r="D25" s="3">
        <v>4</v>
      </c>
      <c r="E25" s="3">
        <v>7</v>
      </c>
      <c r="F25" s="15"/>
      <c r="G25" s="16"/>
      <c r="H25" s="17"/>
      <c r="I25" s="18"/>
      <c r="J25" s="20">
        <f t="shared" si="2"/>
        <v>19</v>
      </c>
      <c r="K25" s="2">
        <f>IF(ISERROR(LARGE(J$21:J$31,5)),0,(LARGE(J$21:J$31,5)))</f>
        <v>22</v>
      </c>
    </row>
    <row r="26" spans="1:11" ht="22.5" customHeight="1">
      <c r="A26" s="27" t="str">
        <f>Teams!$J$27</f>
        <v>Daniel Schwendemann</v>
      </c>
      <c r="B26" s="3">
        <v>4</v>
      </c>
      <c r="C26" s="3">
        <v>6</v>
      </c>
      <c r="D26" s="3">
        <v>5</v>
      </c>
      <c r="E26" s="3">
        <v>5</v>
      </c>
      <c r="F26" s="15"/>
      <c r="G26" s="16"/>
      <c r="H26" s="17"/>
      <c r="I26" s="18"/>
      <c r="J26" s="20">
        <f t="shared" si="2"/>
        <v>16</v>
      </c>
      <c r="K26" s="2">
        <f>IF(ISERROR(LARGE(J$21:J$31,6)),0,(LARGE(J$21:J$31,6)))</f>
        <v>21</v>
      </c>
    </row>
    <row r="27" spans="1:10" ht="22.5" customHeight="1">
      <c r="A27" s="27" t="str">
        <f>Teams!$J$28</f>
        <v>Marvin Schönfelder</v>
      </c>
      <c r="B27" s="3">
        <v>6</v>
      </c>
      <c r="C27" s="3">
        <v>5</v>
      </c>
      <c r="D27" s="3">
        <v>7</v>
      </c>
      <c r="E27" s="3">
        <v>9</v>
      </c>
      <c r="F27" s="15"/>
      <c r="G27" s="16"/>
      <c r="H27" s="17"/>
      <c r="I27" s="18"/>
      <c r="J27" s="20">
        <f t="shared" si="2"/>
        <v>22</v>
      </c>
    </row>
    <row r="28" spans="1:10" ht="22.5" customHeight="1">
      <c r="A28" s="27" t="str">
        <f>Teams!$J$29</f>
        <v>Tim Huber</v>
      </c>
      <c r="B28" s="3">
        <v>9</v>
      </c>
      <c r="C28" s="3">
        <v>9</v>
      </c>
      <c r="D28" s="3">
        <v>8</v>
      </c>
      <c r="E28" s="3">
        <v>8</v>
      </c>
      <c r="F28" s="15"/>
      <c r="G28" s="16"/>
      <c r="H28" s="17"/>
      <c r="I28" s="18"/>
      <c r="J28" s="20">
        <f t="shared" si="2"/>
        <v>26</v>
      </c>
    </row>
    <row r="29" spans="1:10" ht="22.5" customHeight="1">
      <c r="A29" s="27" t="str">
        <f>Teams!$J$30</f>
        <v>Sarah-Michelle Fritz</v>
      </c>
      <c r="B29" s="3">
        <v>11</v>
      </c>
      <c r="C29" s="3">
        <v>7</v>
      </c>
      <c r="D29" s="3">
        <v>10</v>
      </c>
      <c r="E29" s="3">
        <v>7</v>
      </c>
      <c r="F29" s="15"/>
      <c r="G29" s="16"/>
      <c r="H29" s="17"/>
      <c r="I29" s="18"/>
      <c r="J29" s="20">
        <f t="shared" si="2"/>
        <v>28</v>
      </c>
    </row>
    <row r="30" spans="1:10" ht="22.5" customHeight="1">
      <c r="A30" s="27" t="str">
        <f>Teams!$J$31</f>
        <v>Emely Fritz</v>
      </c>
      <c r="B30" s="3">
        <v>5</v>
      </c>
      <c r="C30" s="3">
        <v>5</v>
      </c>
      <c r="D30" s="3">
        <v>6</v>
      </c>
      <c r="E30" s="3">
        <v>5</v>
      </c>
      <c r="F30" s="15"/>
      <c r="G30" s="16"/>
      <c r="H30" s="17"/>
      <c r="I30" s="18"/>
      <c r="J30" s="20">
        <f t="shared" si="2"/>
        <v>16</v>
      </c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144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Teams!$J$21</f>
        <v>TV Wehr U10-2</v>
      </c>
      <c r="B34" s="56"/>
      <c r="C34" s="57"/>
    </row>
    <row r="35" spans="1:10" ht="22.5" customHeight="1">
      <c r="A35" s="6" t="s">
        <v>83</v>
      </c>
      <c r="B35" s="58">
        <v>0.00882662037037037</v>
      </c>
      <c r="C35" s="59"/>
      <c r="H35" s="7"/>
      <c r="I35" s="8"/>
      <c r="J35" s="21">
        <f>B35</f>
        <v>0.00882662037037037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6"/>
  <sheetViews>
    <sheetView zoomScalePageLayoutView="0" workbookViewId="0" topLeftCell="A1">
      <selection activeCell="G8" sqref="G8:G9"/>
    </sheetView>
  </sheetViews>
  <sheetFormatPr defaultColWidth="11.421875" defaultRowHeight="12.75"/>
  <cols>
    <col min="1" max="1" width="32.7109375" style="1" customWidth="1"/>
    <col min="2" max="2" width="12.8515625" style="1" bestFit="1" customWidth="1"/>
    <col min="3" max="3" width="8.7109375" style="1" bestFit="1" customWidth="1"/>
    <col min="4" max="4" width="12.8515625" style="1" customWidth="1"/>
    <col min="5" max="5" width="8.7109375" style="1" bestFit="1" customWidth="1"/>
    <col min="6" max="6" width="12.8515625" style="1" customWidth="1"/>
    <col min="7" max="7" width="8.7109375" style="1" bestFit="1" customWidth="1"/>
    <col min="8" max="8" width="8.7109375" style="1" customWidth="1"/>
    <col min="9" max="9" width="8.7109375" style="0" customWidth="1"/>
    <col min="10" max="10" width="27.140625" style="1" bestFit="1" customWidth="1"/>
    <col min="11" max="11" width="11.421875" style="1" customWidth="1"/>
    <col min="12" max="12" width="7.00390625" style="1" customWidth="1"/>
    <col min="13" max="13" width="33.421875" style="1" customWidth="1"/>
    <col min="14" max="16384" width="11.421875" style="1" customWidth="1"/>
  </cols>
  <sheetData>
    <row r="1" spans="1:9" ht="38.25">
      <c r="A1" s="19"/>
      <c r="B1" s="29" t="s">
        <v>85</v>
      </c>
      <c r="C1" s="29" t="s">
        <v>152</v>
      </c>
      <c r="D1" s="33" t="s">
        <v>151</v>
      </c>
      <c r="E1" s="33" t="s">
        <v>153</v>
      </c>
      <c r="F1" s="35" t="s">
        <v>75</v>
      </c>
      <c r="G1" s="43" t="s">
        <v>154</v>
      </c>
      <c r="H1" s="11" t="s">
        <v>81</v>
      </c>
      <c r="I1" s="51" t="s">
        <v>155</v>
      </c>
    </row>
    <row r="2" spans="1:10" ht="14.25" customHeight="1">
      <c r="A2" s="9" t="str">
        <f>Teams!$A$1</f>
        <v>TUS Lörrach-Stetten U8</v>
      </c>
      <c r="B2" s="38">
        <f>'U8 1'!$J$3</f>
        <v>57</v>
      </c>
      <c r="C2" s="30">
        <f>RANK(B2,B$2:B$6)</f>
        <v>1</v>
      </c>
      <c r="D2" s="39">
        <f>'U8 1'!$K$18</f>
        <v>30</v>
      </c>
      <c r="E2" s="34">
        <f>RANK(D2,D$2:D$6)</f>
        <v>1</v>
      </c>
      <c r="F2" s="40">
        <f>'U8 1'!$K$32</f>
        <v>120</v>
      </c>
      <c r="G2" s="36">
        <f>RANK(F2,F$2:F$6)</f>
        <v>1</v>
      </c>
      <c r="H2" s="41">
        <f>AVERAGE(C2,E2,G2)</f>
        <v>1</v>
      </c>
      <c r="I2" s="52">
        <f>RANK(H2,H$2:H$6,1)</f>
        <v>1</v>
      </c>
      <c r="J2" s="1" t="str">
        <f>A2</f>
        <v>TUS Lörrach-Stetten U8</v>
      </c>
    </row>
    <row r="3" spans="1:10" ht="14.25" customHeight="1">
      <c r="A3" s="9" t="str">
        <f>Teams!$B$1</f>
        <v>TUS Maulburg U8</v>
      </c>
      <c r="B3" s="38">
        <f>'U8 2'!$J$3</f>
        <v>44</v>
      </c>
      <c r="C3" s="30">
        <f>RANK(B3,B$2:B$6)</f>
        <v>5</v>
      </c>
      <c r="D3" s="39">
        <f>'U8 2'!$K$18</f>
        <v>20</v>
      </c>
      <c r="E3" s="34">
        <f>RANK(D3,D$2:D$6)</f>
        <v>4</v>
      </c>
      <c r="F3" s="40">
        <f>'U8 2'!$K$32</f>
        <v>102</v>
      </c>
      <c r="G3" s="36">
        <f>RANK(F3,F$2:F$6)</f>
        <v>2</v>
      </c>
      <c r="H3" s="41">
        <f>AVERAGE(C3,E3,G3)</f>
        <v>3.6666666666666665</v>
      </c>
      <c r="I3" s="52">
        <f>RANK(H3,H$2:H$6,1)</f>
        <v>4</v>
      </c>
      <c r="J3" s="1" t="str">
        <f>A3</f>
        <v>TUS Maulburg U8</v>
      </c>
    </row>
    <row r="4" spans="1:10" ht="14.25" customHeight="1">
      <c r="A4" s="9" t="str">
        <f>Teams!$C$1</f>
        <v>TV Rheinfelden-Sammy</v>
      </c>
      <c r="B4" s="38">
        <f>'U8 3'!$J$3</f>
        <v>46</v>
      </c>
      <c r="C4" s="30">
        <f>RANK(B4,B$2:B$6)</f>
        <v>4</v>
      </c>
      <c r="D4" s="39">
        <f>'U8 3'!$K$18</f>
        <v>15</v>
      </c>
      <c r="E4" s="34">
        <f>RANK(D4,D$2:D$6)</f>
        <v>5</v>
      </c>
      <c r="F4" s="40">
        <f>'U8 3'!$K$32</f>
        <v>82</v>
      </c>
      <c r="G4" s="36">
        <f>RANK(F4,F$2:F$6)</f>
        <v>5</v>
      </c>
      <c r="H4" s="41">
        <f>AVERAGE(C4,E4,G4)</f>
        <v>4.666666666666667</v>
      </c>
      <c r="I4" s="52">
        <f>RANK(H4,H$2:H$6,1)</f>
        <v>5</v>
      </c>
      <c r="J4" s="1" t="str">
        <f>A4</f>
        <v>TV Rheinfelden-Sammy</v>
      </c>
    </row>
    <row r="5" spans="1:10" ht="14.25" customHeight="1">
      <c r="A5" s="9" t="str">
        <f>Teams!$D$1</f>
        <v>TV Schwörstadt-Schneller Blitz</v>
      </c>
      <c r="B5" s="38">
        <f>'U8 4'!$J$3</f>
        <v>55</v>
      </c>
      <c r="C5" s="30">
        <f>RANK(B5,B$2:B$6)</f>
        <v>2</v>
      </c>
      <c r="D5" s="39">
        <f>'U8 4'!$K$18</f>
        <v>26</v>
      </c>
      <c r="E5" s="34">
        <f>RANK(D5,D$2:D$6)</f>
        <v>2</v>
      </c>
      <c r="F5" s="40">
        <f>'U8 4'!$K$32</f>
        <v>99</v>
      </c>
      <c r="G5" s="36">
        <f>RANK(F5,F$2:F$6)</f>
        <v>3</v>
      </c>
      <c r="H5" s="41">
        <f>AVERAGE(C5,E5,G5)</f>
        <v>2.3333333333333335</v>
      </c>
      <c r="I5" s="52">
        <f>RANK(H5,H$2:H$6,1)</f>
        <v>2</v>
      </c>
      <c r="J5" s="1" t="str">
        <f>A5</f>
        <v>TV Schwörstadt-Schneller Blitz</v>
      </c>
    </row>
    <row r="6" spans="1:10" ht="14.25" customHeight="1">
      <c r="A6" s="9" t="str">
        <f>Teams!$E$1</f>
        <v>TV Wehr U8</v>
      </c>
      <c r="B6" s="38">
        <f>'U8 5'!$J$3</f>
        <v>55</v>
      </c>
      <c r="C6" s="30">
        <f>RANK(B6,B$2:B$6)</f>
        <v>2</v>
      </c>
      <c r="D6" s="39">
        <f>'U8 5'!$K$18</f>
        <v>22</v>
      </c>
      <c r="E6" s="34">
        <f>RANK(D6,D$2:D$6)</f>
        <v>3</v>
      </c>
      <c r="F6" s="40">
        <f>'U8 5'!$K$32</f>
        <v>99</v>
      </c>
      <c r="G6" s="36">
        <f>RANK(F6,F$2:F$6)</f>
        <v>3</v>
      </c>
      <c r="H6" s="41">
        <f>AVERAGE(C6,E6,G6)</f>
        <v>2.6666666666666665</v>
      </c>
      <c r="I6" s="52">
        <f>RANK(H6,H$2:H$6,1)</f>
        <v>3</v>
      </c>
      <c r="J6" s="1" t="str">
        <f>A6</f>
        <v>TV Wehr U8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32.7109375" style="1" customWidth="1"/>
    <col min="2" max="2" width="12.8515625" style="1" bestFit="1" customWidth="1"/>
    <col min="3" max="3" width="8.7109375" style="1" bestFit="1" customWidth="1"/>
    <col min="4" max="4" width="12.8515625" style="1" customWidth="1"/>
    <col min="5" max="5" width="8.7109375" style="1" bestFit="1" customWidth="1"/>
    <col min="6" max="6" width="12.8515625" style="1" customWidth="1"/>
    <col min="7" max="7" width="8.7109375" style="1" bestFit="1" customWidth="1"/>
    <col min="8" max="8" width="12.8515625" style="0" customWidth="1"/>
    <col min="9" max="9" width="8.7109375" style="0" bestFit="1" customWidth="1"/>
    <col min="10" max="10" width="7.8515625" style="1" bestFit="1" customWidth="1"/>
    <col min="11" max="11" width="8.7109375" style="0" customWidth="1"/>
    <col min="12" max="12" width="12.00390625" style="1" bestFit="1" customWidth="1"/>
    <col min="13" max="13" width="11.421875" style="1" customWidth="1"/>
    <col min="14" max="14" width="7.140625" style="1" customWidth="1"/>
    <col min="15" max="15" width="32.00390625" style="1" customWidth="1"/>
    <col min="16" max="16384" width="11.421875" style="1" customWidth="1"/>
  </cols>
  <sheetData>
    <row r="1" spans="1:11" ht="38.25">
      <c r="A1" s="19"/>
      <c r="B1" s="29" t="s">
        <v>85</v>
      </c>
      <c r="C1" s="29" t="s">
        <v>152</v>
      </c>
      <c r="D1" s="33" t="s">
        <v>151</v>
      </c>
      <c r="E1" s="33" t="s">
        <v>153</v>
      </c>
      <c r="F1" s="35" t="s">
        <v>75</v>
      </c>
      <c r="G1" s="43" t="s">
        <v>154</v>
      </c>
      <c r="H1" s="31" t="s">
        <v>84</v>
      </c>
      <c r="I1" s="31" t="s">
        <v>156</v>
      </c>
      <c r="J1" s="11" t="s">
        <v>81</v>
      </c>
      <c r="K1" s="51" t="s">
        <v>155</v>
      </c>
    </row>
    <row r="2" spans="1:12" ht="14.25" customHeight="1">
      <c r="A2" s="9" t="str">
        <f>Teams!$A$21</f>
        <v>TV Bad Säckingen U10</v>
      </c>
      <c r="B2" s="38">
        <f>'U10 1'!$J$3</f>
        <v>70</v>
      </c>
      <c r="C2" s="30">
        <f aca="true" t="shared" si="0" ref="C2:C11">RANK(B2,B$2:B$13)</f>
        <v>2</v>
      </c>
      <c r="D2" s="39">
        <f>'U10 1'!$K$18</f>
        <v>30</v>
      </c>
      <c r="E2" s="34">
        <f aca="true" t="shared" si="1" ref="E2:E11">RANK(D2,D$2:D$13)</f>
        <v>4</v>
      </c>
      <c r="F2" s="40">
        <f>'U10 1'!$K$32</f>
        <v>210</v>
      </c>
      <c r="G2" s="36">
        <f aca="true" t="shared" si="2" ref="G2:G11">RANK(F2,F$2:F$13)</f>
        <v>1</v>
      </c>
      <c r="H2" s="37">
        <f>'U10 1'!$J$35</f>
        <v>0.007347916666666666</v>
      </c>
      <c r="I2" s="32">
        <f aca="true" t="shared" si="3" ref="I2:I11">RANK(H2,H$2:H$13,1)</f>
        <v>2</v>
      </c>
      <c r="J2" s="41">
        <f>AVERAGE(C2,E2,G2,I2)</f>
        <v>2.25</v>
      </c>
      <c r="K2" s="52">
        <f aca="true" t="shared" si="4" ref="K2:K11">RANK(J2,J$2:J$13,1)</f>
        <v>2</v>
      </c>
      <c r="L2" s="1" t="str">
        <f aca="true" t="shared" si="5" ref="L2:L11">A2</f>
        <v>TV Bad Säckingen U10</v>
      </c>
    </row>
    <row r="3" spans="1:12" ht="14.25" customHeight="1">
      <c r="A3" s="9" t="str">
        <f>Teams!$B$21</f>
        <v>TUS Höllstein U10</v>
      </c>
      <c r="B3" s="38">
        <f>'U10 2'!$J$3</f>
        <v>70</v>
      </c>
      <c r="C3" s="30">
        <f t="shared" si="0"/>
        <v>2</v>
      </c>
      <c r="D3" s="39">
        <f>'U10 2'!$K$18</f>
        <v>27</v>
      </c>
      <c r="E3" s="34">
        <f t="shared" si="1"/>
        <v>6</v>
      </c>
      <c r="F3" s="40">
        <f>'U10 2'!$K$32</f>
        <v>161</v>
      </c>
      <c r="G3" s="36">
        <f t="shared" si="2"/>
        <v>6</v>
      </c>
      <c r="H3" s="37">
        <f>'U10 2'!$J$35</f>
        <v>0.009071875</v>
      </c>
      <c r="I3" s="32">
        <f t="shared" si="3"/>
        <v>9</v>
      </c>
      <c r="J3" s="41">
        <f aca="true" t="shared" si="6" ref="J3:J11">AVERAGE(C3,E3,G3,I3)</f>
        <v>5.75</v>
      </c>
      <c r="K3" s="52">
        <f t="shared" si="4"/>
        <v>5</v>
      </c>
      <c r="L3" s="1" t="str">
        <f t="shared" si="5"/>
        <v>TUS Höllstein U10</v>
      </c>
    </row>
    <row r="4" spans="1:12" ht="14.25" customHeight="1">
      <c r="A4" s="9" t="str">
        <f>Teams!$C$21</f>
        <v>Tus Lörrach-Stetten U10-1</v>
      </c>
      <c r="B4" s="38">
        <f>'U10 3'!$J$3</f>
        <v>70</v>
      </c>
      <c r="C4" s="30">
        <f t="shared" si="0"/>
        <v>2</v>
      </c>
      <c r="D4" s="39">
        <f>'U10 3'!$K$18</f>
        <v>32</v>
      </c>
      <c r="E4" s="34">
        <f t="shared" si="1"/>
        <v>2</v>
      </c>
      <c r="F4" s="40">
        <f>'U10 3'!$K$32</f>
        <v>179</v>
      </c>
      <c r="G4" s="36">
        <f t="shared" si="2"/>
        <v>3</v>
      </c>
      <c r="H4" s="37">
        <f>'U10 3'!$J$35</f>
        <v>0.007739351851851851</v>
      </c>
      <c r="I4" s="32">
        <f t="shared" si="3"/>
        <v>3</v>
      </c>
      <c r="J4" s="41">
        <f t="shared" si="6"/>
        <v>2.5</v>
      </c>
      <c r="K4" s="52">
        <f t="shared" si="4"/>
        <v>3</v>
      </c>
      <c r="L4" s="1" t="str">
        <f t="shared" si="5"/>
        <v>Tus Lörrach-Stetten U10-1</v>
      </c>
    </row>
    <row r="5" spans="1:12" ht="14.25" customHeight="1">
      <c r="A5" s="9" t="str">
        <f>Teams!$D$21</f>
        <v>TuS Lörrach-Stetten Zwiebel 1</v>
      </c>
      <c r="B5" s="38">
        <f>'U10 4'!$J$3</f>
        <v>68</v>
      </c>
      <c r="C5" s="30">
        <f t="shared" si="0"/>
        <v>5</v>
      </c>
      <c r="D5" s="39">
        <f>'U10 4'!$K$18</f>
        <v>28</v>
      </c>
      <c r="E5" s="34">
        <f t="shared" si="1"/>
        <v>5</v>
      </c>
      <c r="F5" s="40">
        <f>'U10 4'!$K$32</f>
        <v>136</v>
      </c>
      <c r="G5" s="36">
        <f t="shared" si="2"/>
        <v>10</v>
      </c>
      <c r="H5" s="37">
        <f>'U10 4'!$J$35</f>
        <v>0.008554166666666667</v>
      </c>
      <c r="I5" s="32">
        <f t="shared" si="3"/>
        <v>6</v>
      </c>
      <c r="J5" s="41">
        <f t="shared" si="6"/>
        <v>6.5</v>
      </c>
      <c r="K5" s="52">
        <f t="shared" si="4"/>
        <v>6</v>
      </c>
      <c r="L5" s="1" t="str">
        <f t="shared" si="5"/>
        <v>TuS Lörrach-Stetten Zwiebel 1</v>
      </c>
    </row>
    <row r="6" spans="1:12" ht="14.25" customHeight="1">
      <c r="A6" s="9" t="str">
        <f>Teams!$E$21</f>
        <v>TuS Lörrach-Stetten Zwiebel 2</v>
      </c>
      <c r="B6" s="38">
        <f>'U10 5'!$J$3</f>
        <v>65</v>
      </c>
      <c r="C6" s="30">
        <f t="shared" si="0"/>
        <v>7</v>
      </c>
      <c r="D6" s="39">
        <f>'U10 5'!$K$18</f>
        <v>23</v>
      </c>
      <c r="E6" s="34">
        <f t="shared" si="1"/>
        <v>9</v>
      </c>
      <c r="F6" s="40">
        <f>'U10 5'!$K$32</f>
        <v>150</v>
      </c>
      <c r="G6" s="36">
        <f t="shared" si="2"/>
        <v>7</v>
      </c>
      <c r="H6" s="37">
        <f>'U10 5'!$J$35</f>
        <v>0.008641550925925926</v>
      </c>
      <c r="I6" s="32">
        <f t="shared" si="3"/>
        <v>7</v>
      </c>
      <c r="J6" s="41">
        <f t="shared" si="6"/>
        <v>7.5</v>
      </c>
      <c r="K6" s="52">
        <f t="shared" si="4"/>
        <v>9</v>
      </c>
      <c r="L6" s="1" t="str">
        <f t="shared" si="5"/>
        <v>TuS Lörrach-Stetten Zwiebel 2</v>
      </c>
    </row>
    <row r="7" spans="1:12" ht="14.25" customHeight="1">
      <c r="A7" s="9" t="str">
        <f>Teams!$F$21</f>
        <v>TV Rheinfelden U10-1</v>
      </c>
      <c r="B7" s="38">
        <f>'U10 6'!$J$3</f>
        <v>68</v>
      </c>
      <c r="C7" s="30">
        <f t="shared" si="0"/>
        <v>5</v>
      </c>
      <c r="D7" s="39">
        <f>'U10 6'!$K$18</f>
        <v>25</v>
      </c>
      <c r="E7" s="34">
        <f t="shared" si="1"/>
        <v>8</v>
      </c>
      <c r="F7" s="40">
        <f>'U10 6'!$K$32</f>
        <v>169</v>
      </c>
      <c r="G7" s="36">
        <f t="shared" si="2"/>
        <v>5</v>
      </c>
      <c r="H7" s="37">
        <f>'U10 6'!$J$35</f>
        <v>0.009319097222222222</v>
      </c>
      <c r="I7" s="32">
        <f t="shared" si="3"/>
        <v>10</v>
      </c>
      <c r="J7" s="41">
        <f t="shared" si="6"/>
        <v>7</v>
      </c>
      <c r="K7" s="52">
        <f t="shared" si="4"/>
        <v>7</v>
      </c>
      <c r="L7" s="1" t="str">
        <f t="shared" si="5"/>
        <v>TV Rheinfelden U10-1</v>
      </c>
    </row>
    <row r="8" spans="1:12" ht="14.25" customHeight="1">
      <c r="A8" s="9" t="str">
        <f>Teams!$G$21</f>
        <v>Team Rheinfelden/Maulburg U10</v>
      </c>
      <c r="B8" s="38">
        <f>'U10 7'!$J$3</f>
        <v>63</v>
      </c>
      <c r="C8" s="30">
        <f t="shared" si="0"/>
        <v>9</v>
      </c>
      <c r="D8" s="39">
        <f>'U10 7'!$K$18</f>
        <v>26</v>
      </c>
      <c r="E8" s="34">
        <f t="shared" si="1"/>
        <v>7</v>
      </c>
      <c r="F8" s="40">
        <f>'U10 7'!$K$32</f>
        <v>143</v>
      </c>
      <c r="G8" s="36">
        <f t="shared" si="2"/>
        <v>9</v>
      </c>
      <c r="H8" s="37">
        <f>'U10 7'!$J$35</f>
        <v>0.007972916666666666</v>
      </c>
      <c r="I8" s="32">
        <f t="shared" si="3"/>
        <v>4</v>
      </c>
      <c r="J8" s="41">
        <f t="shared" si="6"/>
        <v>7.25</v>
      </c>
      <c r="K8" s="52">
        <f t="shared" si="4"/>
        <v>8</v>
      </c>
      <c r="L8" s="1" t="str">
        <f t="shared" si="5"/>
        <v>Team Rheinfelden/Maulburg U10</v>
      </c>
    </row>
    <row r="9" spans="1:12" ht="14.25" customHeight="1">
      <c r="A9" s="9" t="str">
        <f>Teams!$H$21</f>
        <v>TV Schwörstadt-Super Team</v>
      </c>
      <c r="B9" s="38">
        <f>'U10 8'!$J$3</f>
        <v>64</v>
      </c>
      <c r="C9" s="30">
        <f t="shared" si="0"/>
        <v>8</v>
      </c>
      <c r="D9" s="39">
        <f>'U10 8'!$K$18</f>
        <v>31</v>
      </c>
      <c r="E9" s="34">
        <f t="shared" si="1"/>
        <v>3</v>
      </c>
      <c r="F9" s="40">
        <f>'U10 8'!$K$32</f>
        <v>178</v>
      </c>
      <c r="G9" s="36">
        <f t="shared" si="2"/>
        <v>4</v>
      </c>
      <c r="H9" s="37">
        <f>'U10 8'!$J$35</f>
        <v>0.00824988425925926</v>
      </c>
      <c r="I9" s="32">
        <f t="shared" si="3"/>
        <v>5</v>
      </c>
      <c r="J9" s="41">
        <f t="shared" si="6"/>
        <v>5</v>
      </c>
      <c r="K9" s="52">
        <f t="shared" si="4"/>
        <v>4</v>
      </c>
      <c r="L9" s="1" t="str">
        <f t="shared" si="5"/>
        <v>TV Schwörstadt-Super Team</v>
      </c>
    </row>
    <row r="10" spans="1:12" ht="14.25" customHeight="1">
      <c r="A10" s="9" t="str">
        <f>Teams!$I$21</f>
        <v>TV Wehr U10-1</v>
      </c>
      <c r="B10" s="38">
        <f>'U10 9'!$J$3</f>
        <v>73</v>
      </c>
      <c r="C10" s="30">
        <f t="shared" si="0"/>
        <v>1</v>
      </c>
      <c r="D10" s="39">
        <f>'U10 9'!$K$18</f>
        <v>35</v>
      </c>
      <c r="E10" s="34">
        <f t="shared" si="1"/>
        <v>1</v>
      </c>
      <c r="F10" s="40">
        <f>'U10 9'!$K$32</f>
        <v>193</v>
      </c>
      <c r="G10" s="36">
        <f t="shared" si="2"/>
        <v>2</v>
      </c>
      <c r="H10" s="37">
        <f>'U10 9'!$J$35</f>
        <v>0.007233796296296296</v>
      </c>
      <c r="I10" s="32">
        <f t="shared" si="3"/>
        <v>1</v>
      </c>
      <c r="J10" s="41">
        <f t="shared" si="6"/>
        <v>1.25</v>
      </c>
      <c r="K10" s="52">
        <f t="shared" si="4"/>
        <v>1</v>
      </c>
      <c r="L10" s="1" t="str">
        <f t="shared" si="5"/>
        <v>TV Wehr U10-1</v>
      </c>
    </row>
    <row r="11" spans="1:12" ht="14.25" customHeight="1">
      <c r="A11" s="9" t="str">
        <f>Teams!$J$21</f>
        <v>TV Wehr U10-2</v>
      </c>
      <c r="B11" s="38">
        <f>'U10 10'!$J$3</f>
        <v>55</v>
      </c>
      <c r="C11" s="30">
        <f t="shared" si="0"/>
        <v>10</v>
      </c>
      <c r="D11" s="39">
        <f>'U10 10'!$K$18</f>
        <v>22</v>
      </c>
      <c r="E11" s="34">
        <f t="shared" si="1"/>
        <v>10</v>
      </c>
      <c r="F11" s="40">
        <f>'U10 10'!$K$32</f>
        <v>144</v>
      </c>
      <c r="G11" s="36">
        <f t="shared" si="2"/>
        <v>8</v>
      </c>
      <c r="H11" s="37">
        <f>'U10 10'!$J$35</f>
        <v>0.00882662037037037</v>
      </c>
      <c r="I11" s="32">
        <f t="shared" si="3"/>
        <v>8</v>
      </c>
      <c r="J11" s="41">
        <f t="shared" si="6"/>
        <v>9</v>
      </c>
      <c r="K11" s="52">
        <f t="shared" si="4"/>
        <v>10</v>
      </c>
      <c r="L11" s="1" t="str">
        <f t="shared" si="5"/>
        <v>TV Wehr U10-2</v>
      </c>
    </row>
    <row r="12" spans="1:11" ht="14.25" customHeight="1">
      <c r="A12" s="9"/>
      <c r="B12" s="38"/>
      <c r="C12" s="30"/>
      <c r="D12" s="39"/>
      <c r="E12" s="34"/>
      <c r="F12" s="40"/>
      <c r="G12" s="36"/>
      <c r="H12" s="37"/>
      <c r="I12" s="32"/>
      <c r="J12" s="41"/>
      <c r="K12" s="42"/>
    </row>
    <row r="13" spans="1:11" ht="14.25" customHeight="1">
      <c r="A13" s="9"/>
      <c r="B13" s="38"/>
      <c r="C13" s="30"/>
      <c r="D13" s="39"/>
      <c r="E13" s="34"/>
      <c r="F13" s="40"/>
      <c r="G13" s="36"/>
      <c r="H13" s="37"/>
      <c r="I13" s="32"/>
      <c r="J13" s="41"/>
      <c r="K13" s="42"/>
    </row>
  </sheetData>
  <sheetProtection/>
  <printOptions horizontalCentered="1" verticalCentered="1"/>
  <pageMargins left="0.45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1">
      <selection activeCell="N16" sqref="N16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Teams!$A1</f>
        <v>TUS Lörrach-Stetten U8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4.7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57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Teams!$A$1</f>
        <v>TUS Lörrach-Stetten U8</v>
      </c>
      <c r="B6" s="10">
        <v>30</v>
      </c>
      <c r="C6" s="10">
        <f>B6+10</f>
        <v>40</v>
      </c>
      <c r="D6" s="10">
        <f aca="true" t="shared" si="0" ref="D6:I6">C6+10</f>
        <v>50</v>
      </c>
      <c r="E6" s="10">
        <f t="shared" si="0"/>
        <v>60</v>
      </c>
      <c r="F6" s="10">
        <f t="shared" si="0"/>
        <v>70</v>
      </c>
      <c r="G6" s="10">
        <f t="shared" si="0"/>
        <v>80</v>
      </c>
      <c r="H6" s="10">
        <f t="shared" si="0"/>
        <v>90</v>
      </c>
      <c r="I6" s="10">
        <f t="shared" si="0"/>
        <v>100</v>
      </c>
      <c r="J6" s="11" t="s">
        <v>71</v>
      </c>
      <c r="K6" s="2" t="s">
        <v>72</v>
      </c>
    </row>
    <row r="7" spans="1:11" ht="24.75" customHeight="1">
      <c r="A7" s="27" t="str">
        <f>Teams!$A$2</f>
        <v>Maximilian Schlatterer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20">
        <f>SUM(B7:I7)</f>
        <v>5</v>
      </c>
      <c r="K7" s="2">
        <f>IF(ISERROR(LARGE(J$7:J$17,1)),0,(LARGE(J$7:J$17,1)))</f>
        <v>7</v>
      </c>
    </row>
    <row r="8" spans="1:11" ht="24.75" customHeight="1">
      <c r="A8" s="27" t="str">
        <f>Teams!$A$3</f>
        <v>Felix Gramespacher</v>
      </c>
      <c r="B8" s="3">
        <v>1</v>
      </c>
      <c r="C8" s="3">
        <v>1</v>
      </c>
      <c r="D8" s="3"/>
      <c r="E8" s="3"/>
      <c r="F8" s="3"/>
      <c r="G8" s="3"/>
      <c r="H8" s="3"/>
      <c r="I8" s="3"/>
      <c r="J8" s="20">
        <f aca="true" t="shared" si="1" ref="J8:J17">SUM(B8:I8)</f>
        <v>2</v>
      </c>
      <c r="K8" s="2">
        <f>IF(ISERROR(LARGE(J$7:J$17,2)),0,(LARGE(J$7:J$17,2)))</f>
        <v>5</v>
      </c>
    </row>
    <row r="9" spans="1:11" ht="24.75" customHeight="1">
      <c r="A9" s="27" t="str">
        <f>Teams!$A$4</f>
        <v>Charlotte Eckert</v>
      </c>
      <c r="B9" s="3">
        <v>1</v>
      </c>
      <c r="C9" s="3">
        <v>1</v>
      </c>
      <c r="D9" s="3">
        <v>1</v>
      </c>
      <c r="E9" s="3"/>
      <c r="F9" s="3"/>
      <c r="G9" s="3"/>
      <c r="H9" s="3"/>
      <c r="I9" s="3"/>
      <c r="J9" s="20">
        <f t="shared" si="1"/>
        <v>3</v>
      </c>
      <c r="K9" s="2">
        <f>IF(ISERROR(LARGE(J$7:J$17,3)),0,(LARGE(J$7:J$17,3)))</f>
        <v>5</v>
      </c>
    </row>
    <row r="10" spans="1:11" ht="24.75" customHeight="1">
      <c r="A10" s="27" t="str">
        <f>Teams!$A$5</f>
        <v>Edith Bek</v>
      </c>
      <c r="B10" s="3">
        <v>1</v>
      </c>
      <c r="C10" s="3">
        <v>1</v>
      </c>
      <c r="D10" s="3">
        <v>1</v>
      </c>
      <c r="E10" s="3">
        <v>1</v>
      </c>
      <c r="F10" s="3"/>
      <c r="G10" s="3"/>
      <c r="H10" s="3"/>
      <c r="I10" s="3"/>
      <c r="J10" s="20">
        <f t="shared" si="1"/>
        <v>4</v>
      </c>
      <c r="K10" s="2">
        <f>IF(ISERROR(LARGE(J$7:J$17,4)),0,(LARGE(J$7:J$17,4)))</f>
        <v>5</v>
      </c>
    </row>
    <row r="11" spans="1:11" ht="24.75" customHeight="1">
      <c r="A11" s="27" t="str">
        <f>Teams!$A$6</f>
        <v>Bastian Gebhardt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/>
      <c r="J11" s="20">
        <f t="shared" si="1"/>
        <v>7</v>
      </c>
      <c r="K11" s="2">
        <f>IF(ISERROR(LARGE(J$7:J$17,5)),0,(LARGE(J$7:J$17,5)))</f>
        <v>4</v>
      </c>
    </row>
    <row r="12" spans="1:11" ht="24.75" customHeight="1">
      <c r="A12" s="27" t="str">
        <f>Teams!$A$7</f>
        <v>Jannik Kaiser</v>
      </c>
      <c r="B12" s="3">
        <v>1</v>
      </c>
      <c r="C12" s="3"/>
      <c r="D12" s="3"/>
      <c r="E12" s="3"/>
      <c r="F12" s="3"/>
      <c r="G12" s="3"/>
      <c r="H12" s="3"/>
      <c r="I12" s="3"/>
      <c r="J12" s="20">
        <f t="shared" si="1"/>
        <v>1</v>
      </c>
      <c r="K12" s="2">
        <f>IF(ISERROR(LARGE(J$7:J$17,6)),0,(LARGE(J$7:J$17,6)))</f>
        <v>4</v>
      </c>
    </row>
    <row r="13" spans="1:10" ht="24.75" customHeight="1">
      <c r="A13" s="27" t="str">
        <f>Teams!$A$8</f>
        <v>Florina Engler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4.75" customHeight="1">
      <c r="A14" s="27" t="str">
        <f>Teams!$A$9</f>
        <v>Noah Fimpel</v>
      </c>
      <c r="B14" s="3">
        <v>1</v>
      </c>
      <c r="C14" s="3">
        <v>1</v>
      </c>
      <c r="D14" s="3">
        <v>1</v>
      </c>
      <c r="E14" s="3"/>
      <c r="F14" s="3"/>
      <c r="G14" s="3"/>
      <c r="H14" s="3"/>
      <c r="I14" s="3"/>
      <c r="J14" s="20">
        <f t="shared" si="1"/>
        <v>3</v>
      </c>
    </row>
    <row r="15" spans="1:10" ht="24.75" customHeight="1">
      <c r="A15" s="27" t="str">
        <f>Teams!$A$10</f>
        <v>Malte Fendt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/>
      <c r="H15" s="3"/>
      <c r="I15" s="3"/>
      <c r="J15" s="20">
        <f t="shared" si="1"/>
        <v>5</v>
      </c>
    </row>
    <row r="16" spans="1:10" ht="24.75" customHeight="1">
      <c r="A16" s="27" t="str">
        <f>Teams!$A$11</f>
        <v>Mika Knöll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/>
      <c r="H16" s="3"/>
      <c r="I16" s="3"/>
      <c r="J16" s="20">
        <f t="shared" si="1"/>
        <v>5</v>
      </c>
    </row>
    <row r="17" spans="1:10" ht="24.75" customHeight="1">
      <c r="A17" s="26" t="str">
        <f>Teams!$A$12</f>
        <v>Leon Roth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20">
        <f t="shared" si="1"/>
        <v>4</v>
      </c>
    </row>
    <row r="18" ht="12.75">
      <c r="K18" s="2">
        <f>SUM(K7:K17)</f>
        <v>30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Teams!$A$1</f>
        <v>TUS Lörrach-Stetten U8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4.75" customHeight="1">
      <c r="A21" s="27" t="str">
        <f>Teams!$A$2</f>
        <v>Maximilian Schlatterer</v>
      </c>
      <c r="B21" s="3">
        <v>9</v>
      </c>
      <c r="C21" s="3">
        <v>8</v>
      </c>
      <c r="D21" s="3">
        <v>8</v>
      </c>
      <c r="E21" s="3">
        <v>10</v>
      </c>
      <c r="F21" s="15"/>
      <c r="G21" s="16"/>
      <c r="H21" s="17"/>
      <c r="I21" s="18"/>
      <c r="J21" s="20">
        <f>SUM((LARGE(B21:E21,1)),(LARGE(B21:E21,2)),(LARGE(B21:E21,3)))</f>
        <v>27</v>
      </c>
      <c r="K21" s="2">
        <f>IF(ISERROR(LARGE(J$21:J$31,1)),0,(LARGE(J$21:J$31,1)))</f>
        <v>30</v>
      </c>
    </row>
    <row r="22" spans="1:11" ht="24.75" customHeight="1">
      <c r="A22" s="27" t="str">
        <f>Teams!$A$3</f>
        <v>Felix Gramespacher</v>
      </c>
      <c r="B22" s="3">
        <v>7</v>
      </c>
      <c r="C22" s="3">
        <v>6</v>
      </c>
      <c r="D22" s="3">
        <v>4</v>
      </c>
      <c r="E22" s="3">
        <v>6</v>
      </c>
      <c r="F22" s="15"/>
      <c r="G22" s="16"/>
      <c r="H22" s="17"/>
      <c r="I22" s="18"/>
      <c r="J22" s="20">
        <f aca="true" t="shared" si="2" ref="J22:J31">SUM((LARGE(B22:E22,1)),(LARGE(B22:E22,2)),(LARGE(B22:E22,3)))</f>
        <v>19</v>
      </c>
      <c r="K22" s="2">
        <f>IF(ISERROR(LARGE(J$21:J$31,2)),0,(LARGE(J$21:J$31,2)))</f>
        <v>27</v>
      </c>
    </row>
    <row r="23" spans="1:11" ht="24.75" customHeight="1">
      <c r="A23" s="27" t="str">
        <f>Teams!$A$4</f>
        <v>Charlotte Eckert</v>
      </c>
      <c r="B23" s="3">
        <v>4</v>
      </c>
      <c r="C23" s="3">
        <v>3</v>
      </c>
      <c r="D23" s="3">
        <v>3</v>
      </c>
      <c r="E23" s="3">
        <v>3</v>
      </c>
      <c r="F23" s="15"/>
      <c r="G23" s="16"/>
      <c r="H23" s="17"/>
      <c r="I23" s="18"/>
      <c r="J23" s="20">
        <f t="shared" si="2"/>
        <v>10</v>
      </c>
      <c r="K23" s="2">
        <f>IF(ISERROR(LARGE(J$21:J$31,3)),0,(LARGE(J$21:J$31,3)))</f>
        <v>19</v>
      </c>
    </row>
    <row r="24" spans="1:11" ht="24.75" customHeight="1">
      <c r="A24" s="27" t="str">
        <f>Teams!$A$5</f>
        <v>Edith Bek</v>
      </c>
      <c r="B24" s="3">
        <v>4</v>
      </c>
      <c r="C24" s="3">
        <v>3</v>
      </c>
      <c r="D24" s="3">
        <v>3</v>
      </c>
      <c r="E24" s="3">
        <v>4</v>
      </c>
      <c r="F24" s="15"/>
      <c r="G24" s="16"/>
      <c r="H24" s="17"/>
      <c r="I24" s="18"/>
      <c r="J24" s="20">
        <f t="shared" si="2"/>
        <v>11</v>
      </c>
      <c r="K24" s="2">
        <f>IF(ISERROR(LARGE(J$21:J$31,4)),0,(LARGE(J$21:J$31,4)))</f>
        <v>15</v>
      </c>
    </row>
    <row r="25" spans="1:11" ht="24.75" customHeight="1">
      <c r="A25" s="27" t="str">
        <f>Teams!$A$6</f>
        <v>Bastian Gebhardt</v>
      </c>
      <c r="B25" s="3">
        <v>9</v>
      </c>
      <c r="C25" s="3">
        <v>9</v>
      </c>
      <c r="D25" s="3">
        <v>9</v>
      </c>
      <c r="E25" s="3">
        <v>12</v>
      </c>
      <c r="F25" s="15"/>
      <c r="G25" s="16"/>
      <c r="H25" s="17"/>
      <c r="I25" s="18"/>
      <c r="J25" s="20">
        <f t="shared" si="2"/>
        <v>30</v>
      </c>
      <c r="K25" s="2">
        <f>IF(ISERROR(LARGE(J$21:J$31,5)),0,(LARGE(J$21:J$31,5)))</f>
        <v>15</v>
      </c>
    </row>
    <row r="26" spans="1:11" ht="24.75" customHeight="1">
      <c r="A26" s="27" t="str">
        <f>Teams!$A$7</f>
        <v>Jannik Kaiser</v>
      </c>
      <c r="B26" s="3">
        <v>4</v>
      </c>
      <c r="C26" s="3">
        <v>6</v>
      </c>
      <c r="D26" s="3">
        <v>2</v>
      </c>
      <c r="E26" s="3">
        <v>5</v>
      </c>
      <c r="F26" s="15"/>
      <c r="G26" s="16"/>
      <c r="H26" s="17"/>
      <c r="I26" s="18"/>
      <c r="J26" s="20">
        <f t="shared" si="2"/>
        <v>15</v>
      </c>
      <c r="K26" s="2">
        <f>IF(ISERROR(LARGE(J$21:J$31,6)),0,(LARGE(J$21:J$31,6)))</f>
        <v>14</v>
      </c>
    </row>
    <row r="27" spans="1:10" ht="24.75" customHeight="1">
      <c r="A27" s="27" t="str">
        <f>Teams!$A$8</f>
        <v>Florina Engler</v>
      </c>
      <c r="B27" s="3">
        <v>3</v>
      </c>
      <c r="C27" s="3">
        <v>3</v>
      </c>
      <c r="D27" s="3">
        <v>3</v>
      </c>
      <c r="E27" s="3">
        <v>3</v>
      </c>
      <c r="F27" s="15"/>
      <c r="G27" s="16"/>
      <c r="H27" s="17"/>
      <c r="I27" s="18"/>
      <c r="J27" s="20">
        <f t="shared" si="2"/>
        <v>9</v>
      </c>
    </row>
    <row r="28" spans="1:10" ht="24.75" customHeight="1">
      <c r="A28" s="27" t="str">
        <f>Teams!$A$9</f>
        <v>Noah Fimpel</v>
      </c>
      <c r="B28" s="3">
        <v>3</v>
      </c>
      <c r="C28" s="3">
        <v>2</v>
      </c>
      <c r="D28" s="3">
        <v>4</v>
      </c>
      <c r="E28" s="3">
        <v>3</v>
      </c>
      <c r="F28" s="15"/>
      <c r="G28" s="16"/>
      <c r="H28" s="17"/>
      <c r="I28" s="18"/>
      <c r="J28" s="20">
        <f t="shared" si="2"/>
        <v>10</v>
      </c>
    </row>
    <row r="29" spans="1:10" ht="24.75" customHeight="1">
      <c r="A29" s="27" t="str">
        <f>Teams!$A$10</f>
        <v>Malte Fendt</v>
      </c>
      <c r="B29" s="3">
        <v>5</v>
      </c>
      <c r="C29" s="3">
        <v>5</v>
      </c>
      <c r="D29" s="3">
        <v>5</v>
      </c>
      <c r="E29" s="3">
        <v>3</v>
      </c>
      <c r="F29" s="15"/>
      <c r="G29" s="16"/>
      <c r="H29" s="17"/>
      <c r="I29" s="18"/>
      <c r="J29" s="20">
        <f t="shared" si="2"/>
        <v>15</v>
      </c>
    </row>
    <row r="30" spans="1:10" ht="24.75" customHeight="1">
      <c r="A30" s="27" t="str">
        <f>Teams!$A$11</f>
        <v>Mika Knöll</v>
      </c>
      <c r="B30" s="3">
        <v>0</v>
      </c>
      <c r="C30" s="3">
        <v>6</v>
      </c>
      <c r="D30" s="3">
        <v>8</v>
      </c>
      <c r="E30" s="3">
        <v>0</v>
      </c>
      <c r="F30" s="15"/>
      <c r="G30" s="16"/>
      <c r="H30" s="17"/>
      <c r="I30" s="18"/>
      <c r="J30" s="20">
        <f t="shared" si="2"/>
        <v>14</v>
      </c>
    </row>
    <row r="31" spans="1:10" ht="24.75" customHeight="1">
      <c r="A31" s="27" t="str">
        <f>Teams!$A$12</f>
        <v>Leon Roth</v>
      </c>
      <c r="B31" s="3">
        <v>3</v>
      </c>
      <c r="C31" s="3">
        <v>5</v>
      </c>
      <c r="D31" s="3">
        <v>5</v>
      </c>
      <c r="E31" s="3">
        <v>4</v>
      </c>
      <c r="F31" s="15"/>
      <c r="G31" s="16"/>
      <c r="H31" s="17"/>
      <c r="I31" s="18"/>
      <c r="J31" s="20">
        <f t="shared" si="2"/>
        <v>14</v>
      </c>
    </row>
    <row r="32" ht="12.75">
      <c r="K32" s="2">
        <f>SUM(K21:K31)</f>
        <v>120</v>
      </c>
    </row>
  </sheetData>
  <sheetProtection/>
  <mergeCells count="4">
    <mergeCell ref="A1:J1"/>
    <mergeCell ref="C5:J5"/>
    <mergeCell ref="C19:J19"/>
    <mergeCell ref="C2:J2"/>
  </mergeCells>
  <conditionalFormatting sqref="A17">
    <cfRule type="containsText" priority="4" dxfId="162" operator="containsText" stopIfTrue="1" text=" NN ">
      <formula>NOT(ISERROR(SEARCH(" NN ",A17)))</formula>
    </cfRule>
  </conditionalFormatting>
  <conditionalFormatting sqref="A16">
    <cfRule type="containsText" priority="3" dxfId="162" operator="containsText" stopIfTrue="1" text=" NN ">
      <formula>NOT(ISERROR(SEARCH(" NN ",A16)))</formula>
    </cfRule>
  </conditionalFormatting>
  <conditionalFormatting sqref="A7:A15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16">
      <selection activeCell="N28" sqref="N28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Teams!$B1</f>
        <v>TUS Maulburg U8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4.7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44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Teams!$B$1</f>
        <v>TUS Maulburg U8</v>
      </c>
      <c r="B6" s="10">
        <v>30</v>
      </c>
      <c r="C6" s="10">
        <f>B6+10</f>
        <v>40</v>
      </c>
      <c r="D6" s="10">
        <f aca="true" t="shared" si="0" ref="D6:I6">C6+10</f>
        <v>50</v>
      </c>
      <c r="E6" s="10">
        <f t="shared" si="0"/>
        <v>60</v>
      </c>
      <c r="F6" s="10">
        <f t="shared" si="0"/>
        <v>70</v>
      </c>
      <c r="G6" s="10">
        <f t="shared" si="0"/>
        <v>80</v>
      </c>
      <c r="H6" s="10">
        <f t="shared" si="0"/>
        <v>90</v>
      </c>
      <c r="I6" s="10">
        <f t="shared" si="0"/>
        <v>100</v>
      </c>
      <c r="J6" s="11" t="s">
        <v>71</v>
      </c>
      <c r="K6" s="2" t="s">
        <v>72</v>
      </c>
    </row>
    <row r="7" spans="1:11" ht="24.75" customHeight="1">
      <c r="A7" s="27" t="str">
        <f>Teams!$B$2</f>
        <v>Lilja Eisenmann</v>
      </c>
      <c r="B7" s="3">
        <v>1</v>
      </c>
      <c r="C7" s="3">
        <v>1</v>
      </c>
      <c r="D7" s="3"/>
      <c r="E7" s="25"/>
      <c r="F7" s="3"/>
      <c r="G7" s="3"/>
      <c r="H7" s="3"/>
      <c r="I7" s="3"/>
      <c r="J7" s="20">
        <f>SUM(B7:I7)</f>
        <v>2</v>
      </c>
      <c r="K7" s="2">
        <f>IF(ISERROR(LARGE(J$7:J$17,1)),0,(LARGE(J$7:J$17,1)))</f>
        <v>4</v>
      </c>
    </row>
    <row r="8" spans="1:11" ht="24.75" customHeight="1">
      <c r="A8" s="27" t="str">
        <f>Teams!$B$3</f>
        <v>Chiara Braconi</v>
      </c>
      <c r="B8" s="3">
        <v>1</v>
      </c>
      <c r="C8" s="3">
        <v>1</v>
      </c>
      <c r="D8" s="25"/>
      <c r="E8" s="3"/>
      <c r="F8" s="3"/>
      <c r="G8" s="3"/>
      <c r="H8" s="3"/>
      <c r="I8" s="3"/>
      <c r="J8" s="20">
        <f aca="true" t="shared" si="1" ref="J8:J17">SUM(B8:I8)</f>
        <v>2</v>
      </c>
      <c r="K8" s="2">
        <f>IF(ISERROR(LARGE(J$7:J$17,2)),0,(LARGE(J$7:J$17,2)))</f>
        <v>4</v>
      </c>
    </row>
    <row r="9" spans="1:11" ht="24.75" customHeight="1">
      <c r="A9" s="27" t="str">
        <f>Teams!$B$4</f>
        <v>Laura Braconi</v>
      </c>
      <c r="B9" s="3">
        <v>1</v>
      </c>
      <c r="C9" s="3">
        <v>1</v>
      </c>
      <c r="D9" s="3">
        <v>1</v>
      </c>
      <c r="E9" s="3"/>
      <c r="F9" s="3"/>
      <c r="G9" s="3"/>
      <c r="H9" s="3"/>
      <c r="I9" s="3"/>
      <c r="J9" s="20">
        <f t="shared" si="1"/>
        <v>3</v>
      </c>
      <c r="K9" s="2">
        <f>IF(ISERROR(LARGE(J$7:J$17,3)),0,(LARGE(J$7:J$17,3)))</f>
        <v>3</v>
      </c>
    </row>
    <row r="10" spans="1:11" ht="24.75" customHeight="1">
      <c r="A10" s="27" t="str">
        <f>Teams!$B$5</f>
        <v>Max Kähny</v>
      </c>
      <c r="B10" s="3">
        <v>1</v>
      </c>
      <c r="C10" s="3">
        <v>1</v>
      </c>
      <c r="D10" s="3">
        <v>1</v>
      </c>
      <c r="E10" s="3">
        <v>1</v>
      </c>
      <c r="F10" s="3"/>
      <c r="G10" s="3"/>
      <c r="H10" s="3"/>
      <c r="I10" s="3"/>
      <c r="J10" s="20">
        <f t="shared" si="1"/>
        <v>4</v>
      </c>
      <c r="K10" s="2">
        <f>IF(ISERROR(LARGE(J$7:J$17,4)),0,(LARGE(J$7:J$17,4)))</f>
        <v>3</v>
      </c>
    </row>
    <row r="11" spans="1:11" ht="24.75" customHeight="1">
      <c r="A11" s="27" t="str">
        <f>Teams!$B$6</f>
        <v>Ben Feiertag</v>
      </c>
      <c r="B11" s="3">
        <v>1</v>
      </c>
      <c r="C11" s="3">
        <v>1</v>
      </c>
      <c r="D11" s="3">
        <v>1</v>
      </c>
      <c r="E11" s="3"/>
      <c r="F11" s="3"/>
      <c r="G11" s="3"/>
      <c r="H11" s="3"/>
      <c r="I11" s="3"/>
      <c r="J11" s="20">
        <f t="shared" si="1"/>
        <v>3</v>
      </c>
      <c r="K11" s="2">
        <f>IF(ISERROR(LARGE(J$7:J$17,5)),0,(LARGE(J$7:J$17,5)))</f>
        <v>3</v>
      </c>
    </row>
    <row r="12" spans="1:11" ht="24.75" customHeight="1">
      <c r="A12" s="27" t="str">
        <f>Teams!$B$7</f>
        <v>Leonie Steppat</v>
      </c>
      <c r="B12" s="3">
        <v>1</v>
      </c>
      <c r="C12" s="3">
        <v>1</v>
      </c>
      <c r="D12" s="3">
        <v>1</v>
      </c>
      <c r="E12" s="3"/>
      <c r="F12" s="3"/>
      <c r="G12" s="3"/>
      <c r="H12" s="3"/>
      <c r="I12" s="3"/>
      <c r="J12" s="20">
        <f t="shared" si="1"/>
        <v>3</v>
      </c>
      <c r="K12" s="2">
        <f>IF(ISERROR(LARGE(J$7:J$17,6)),0,(LARGE(J$7:J$17,6)))</f>
        <v>3</v>
      </c>
    </row>
    <row r="13" spans="1:10" ht="24.75" customHeight="1">
      <c r="A13" s="27" t="str">
        <f>Teams!$B$8</f>
        <v>Tamara Lindner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4.75" customHeight="1">
      <c r="A14" s="27" t="str">
        <f>Teams!$B$9</f>
        <v>Felicitas Henning</v>
      </c>
      <c r="B14" s="3">
        <v>1</v>
      </c>
      <c r="C14" s="3">
        <v>1</v>
      </c>
      <c r="D14" s="3">
        <v>1</v>
      </c>
      <c r="E14" s="3"/>
      <c r="F14" s="3"/>
      <c r="G14" s="3"/>
      <c r="H14" s="3"/>
      <c r="I14" s="3"/>
      <c r="J14" s="20">
        <f t="shared" si="1"/>
        <v>3</v>
      </c>
    </row>
    <row r="15" spans="1:10" ht="24.75" customHeight="1">
      <c r="A15" s="27" t="str">
        <f>Teams!$B$10</f>
        <v>U8 NN 2.09</v>
      </c>
      <c r="B15" s="3"/>
      <c r="C15" s="3"/>
      <c r="D15" s="3"/>
      <c r="E15" s="3"/>
      <c r="F15" s="3"/>
      <c r="G15" s="3"/>
      <c r="H15" s="3"/>
      <c r="I15" s="3"/>
      <c r="J15" s="20">
        <f t="shared" si="1"/>
        <v>0</v>
      </c>
    </row>
    <row r="16" spans="1:10" ht="24.75" customHeight="1">
      <c r="A16" s="27" t="str">
        <f>Teams!$B$11</f>
        <v>U8 NN 2.10</v>
      </c>
      <c r="B16" s="3"/>
      <c r="C16" s="3"/>
      <c r="D16" s="3"/>
      <c r="E16" s="3"/>
      <c r="F16" s="3"/>
      <c r="G16" s="3"/>
      <c r="H16" s="3"/>
      <c r="I16" s="3"/>
      <c r="J16" s="20">
        <f t="shared" si="1"/>
        <v>0</v>
      </c>
    </row>
    <row r="17" spans="1:10" ht="24.75" customHeight="1">
      <c r="A17" s="27" t="str">
        <f>Teams!$B$12</f>
        <v>U8 NN 2.11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20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Teams!$B$1</f>
        <v>TUS Maulburg U8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4.75" customHeight="1">
      <c r="A21" s="27" t="str">
        <f>Teams!$B$2</f>
        <v>Lilja Eisenmann</v>
      </c>
      <c r="B21" s="3">
        <v>2</v>
      </c>
      <c r="C21" s="3">
        <v>2</v>
      </c>
      <c r="D21" s="3">
        <v>3</v>
      </c>
      <c r="E21" s="3">
        <v>3</v>
      </c>
      <c r="F21" s="15"/>
      <c r="G21" s="16"/>
      <c r="H21" s="17"/>
      <c r="I21" s="18"/>
      <c r="J21" s="20">
        <f>SUM((LARGE(B21:E21,1)),(LARGE(B21:E21,2)),(LARGE(B21:E21,3)))</f>
        <v>8</v>
      </c>
      <c r="K21" s="2">
        <f>IF(ISERROR(LARGE(J$21:J$31,1)),0,(LARGE(J$21:J$31,1)))</f>
        <v>26</v>
      </c>
    </row>
    <row r="22" spans="1:11" ht="24.75" customHeight="1">
      <c r="A22" s="27" t="str">
        <f>Teams!$B$3</f>
        <v>Chiara Braconi</v>
      </c>
      <c r="B22" s="3">
        <v>5</v>
      </c>
      <c r="C22" s="3">
        <v>6</v>
      </c>
      <c r="D22" s="3">
        <v>5</v>
      </c>
      <c r="E22" s="3">
        <v>5</v>
      </c>
      <c r="F22" s="15"/>
      <c r="G22" s="16"/>
      <c r="H22" s="17"/>
      <c r="I22" s="18"/>
      <c r="J22" s="20">
        <f aca="true" t="shared" si="2" ref="J22:J28">SUM((LARGE(B22:E22,1)),(LARGE(B22:E22,2)),(LARGE(B22:E22,3)))</f>
        <v>16</v>
      </c>
      <c r="K22" s="2">
        <f>IF(ISERROR(LARGE(J$21:J$31,2)),0,(LARGE(J$21:J$31,2)))</f>
        <v>19</v>
      </c>
    </row>
    <row r="23" spans="1:11" ht="24.75" customHeight="1">
      <c r="A23" s="27" t="str">
        <f>Teams!$B$4</f>
        <v>Laura Braconi</v>
      </c>
      <c r="B23" s="3">
        <v>3</v>
      </c>
      <c r="C23" s="3">
        <v>4</v>
      </c>
      <c r="D23" s="3">
        <v>3</v>
      </c>
      <c r="E23" s="3">
        <v>3</v>
      </c>
      <c r="F23" s="15"/>
      <c r="G23" s="16"/>
      <c r="H23" s="17"/>
      <c r="I23" s="18"/>
      <c r="J23" s="20">
        <f t="shared" si="2"/>
        <v>10</v>
      </c>
      <c r="K23" s="2">
        <f>IF(ISERROR(LARGE(J$21:J$31,3)),0,(LARGE(J$21:J$31,3)))</f>
        <v>16</v>
      </c>
    </row>
    <row r="24" spans="1:11" ht="24.75" customHeight="1">
      <c r="A24" s="27" t="str">
        <f>Teams!$B$5</f>
        <v>Max Kähny</v>
      </c>
      <c r="B24" s="3">
        <v>8</v>
      </c>
      <c r="C24" s="3">
        <v>9</v>
      </c>
      <c r="D24" s="3">
        <v>9</v>
      </c>
      <c r="E24" s="3" t="s">
        <v>480</v>
      </c>
      <c r="F24" s="15"/>
      <c r="G24" s="16"/>
      <c r="H24" s="17"/>
      <c r="I24" s="18"/>
      <c r="J24" s="20">
        <f t="shared" si="2"/>
        <v>26</v>
      </c>
      <c r="K24" s="2">
        <f>IF(ISERROR(LARGE(J$21:J$31,4)),0,(LARGE(J$21:J$31,4)))</f>
        <v>14</v>
      </c>
    </row>
    <row r="25" spans="1:11" ht="24.75" customHeight="1">
      <c r="A25" s="27" t="str">
        <f>Teams!$B$6</f>
        <v>Ben Feiertag</v>
      </c>
      <c r="B25" s="3">
        <v>4</v>
      </c>
      <c r="C25" s="3">
        <v>5</v>
      </c>
      <c r="D25" s="3">
        <v>4</v>
      </c>
      <c r="E25" s="3">
        <v>5</v>
      </c>
      <c r="F25" s="15"/>
      <c r="G25" s="16"/>
      <c r="H25" s="17"/>
      <c r="I25" s="18"/>
      <c r="J25" s="20">
        <f t="shared" si="2"/>
        <v>14</v>
      </c>
      <c r="K25" s="2">
        <f>IF(ISERROR(LARGE(J$21:J$31,5)),0,(LARGE(J$21:J$31,5)))</f>
        <v>14</v>
      </c>
    </row>
    <row r="26" spans="1:11" ht="24.75" customHeight="1">
      <c r="A26" s="27" t="str">
        <f>Teams!$B$7</f>
        <v>Leonie Steppat</v>
      </c>
      <c r="B26" s="3">
        <v>6</v>
      </c>
      <c r="C26" s="3">
        <v>6</v>
      </c>
      <c r="D26" s="3">
        <v>6</v>
      </c>
      <c r="E26" s="3">
        <v>7</v>
      </c>
      <c r="F26" s="15"/>
      <c r="G26" s="16"/>
      <c r="H26" s="17"/>
      <c r="I26" s="18"/>
      <c r="J26" s="20">
        <f t="shared" si="2"/>
        <v>19</v>
      </c>
      <c r="K26" s="2">
        <f>IF(ISERROR(LARGE(J$21:J$31,6)),0,(LARGE(J$21:J$31,6)))</f>
        <v>13</v>
      </c>
    </row>
    <row r="27" spans="1:10" ht="24.75" customHeight="1">
      <c r="A27" s="27" t="str">
        <f>Teams!$B$8</f>
        <v>Tamara Lindner</v>
      </c>
      <c r="B27" s="3">
        <v>5</v>
      </c>
      <c r="C27" s="3">
        <v>5</v>
      </c>
      <c r="D27" s="3">
        <v>3</v>
      </c>
      <c r="E27" s="3">
        <v>3</v>
      </c>
      <c r="F27" s="15"/>
      <c r="G27" s="16"/>
      <c r="H27" s="17"/>
      <c r="I27" s="18"/>
      <c r="J27" s="20">
        <f t="shared" si="2"/>
        <v>13</v>
      </c>
    </row>
    <row r="28" spans="1:10" ht="24.75" customHeight="1">
      <c r="A28" s="27" t="str">
        <f>Teams!$B$9</f>
        <v>Felicitas Henning</v>
      </c>
      <c r="B28" s="3">
        <v>5</v>
      </c>
      <c r="C28" s="3">
        <v>5</v>
      </c>
      <c r="D28" s="3">
        <v>4</v>
      </c>
      <c r="E28" s="3">
        <v>1</v>
      </c>
      <c r="F28" s="15"/>
      <c r="G28" s="16"/>
      <c r="H28" s="17"/>
      <c r="I28" s="18"/>
      <c r="J28" s="20">
        <f t="shared" si="2"/>
        <v>14</v>
      </c>
    </row>
    <row r="29" spans="1:10" ht="24.75" customHeight="1">
      <c r="A29" s="27"/>
      <c r="B29" s="3"/>
      <c r="C29" s="3"/>
      <c r="D29" s="3"/>
      <c r="E29" s="3"/>
      <c r="F29" s="15"/>
      <c r="G29" s="16"/>
      <c r="H29" s="17"/>
      <c r="I29" s="18"/>
      <c r="J29" s="20"/>
    </row>
    <row r="30" spans="1:10" ht="24.75" customHeight="1">
      <c r="A30" s="27"/>
      <c r="B30" s="3"/>
      <c r="C30" s="3"/>
      <c r="D30" s="3"/>
      <c r="E30" s="3"/>
      <c r="F30" s="15"/>
      <c r="G30" s="16"/>
      <c r="H30" s="17"/>
      <c r="I30" s="18"/>
      <c r="J30" s="20"/>
    </row>
    <row r="31" spans="1:10" ht="24.7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102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1">
      <selection activeCell="L33" sqref="L33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Teams!$C1</f>
        <v>TV Rheinfelden-Sammy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4.7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46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Teams!$C$1</f>
        <v>TV Rheinfelden-Sammy</v>
      </c>
      <c r="B6" s="10">
        <v>30</v>
      </c>
      <c r="C6" s="10">
        <f>B6+10</f>
        <v>40</v>
      </c>
      <c r="D6" s="10">
        <f aca="true" t="shared" si="0" ref="D6:I6">C6+10</f>
        <v>50</v>
      </c>
      <c r="E6" s="10">
        <f t="shared" si="0"/>
        <v>60</v>
      </c>
      <c r="F6" s="10">
        <f t="shared" si="0"/>
        <v>70</v>
      </c>
      <c r="G6" s="10">
        <f t="shared" si="0"/>
        <v>80</v>
      </c>
      <c r="H6" s="10">
        <f t="shared" si="0"/>
        <v>90</v>
      </c>
      <c r="I6" s="10">
        <f t="shared" si="0"/>
        <v>100</v>
      </c>
      <c r="J6" s="11" t="s">
        <v>71</v>
      </c>
      <c r="K6" s="2" t="s">
        <v>72</v>
      </c>
    </row>
    <row r="7" spans="1:11" ht="24.75" customHeight="1">
      <c r="A7" s="27" t="str">
        <f>Teams!$C$2</f>
        <v>Eduard Vasilev </v>
      </c>
      <c r="B7" s="3">
        <v>1</v>
      </c>
      <c r="C7" s="3"/>
      <c r="D7" s="3"/>
      <c r="E7" s="3"/>
      <c r="F7" s="3"/>
      <c r="G7" s="3"/>
      <c r="H7" s="3"/>
      <c r="I7" s="3"/>
      <c r="J7" s="20">
        <f>SUM(B7:I7)</f>
        <v>1</v>
      </c>
      <c r="K7" s="2">
        <f>IF(ISERROR(LARGE(J$7:J$17,1)),0,(LARGE(J$7:J$17,1)))</f>
        <v>4</v>
      </c>
    </row>
    <row r="8" spans="1:11" ht="24.75" customHeight="1">
      <c r="A8" s="27" t="str">
        <f>Teams!$C$3</f>
        <v>Vanessa Fras</v>
      </c>
      <c r="B8" s="3">
        <v>1</v>
      </c>
      <c r="C8" s="3"/>
      <c r="D8" s="3"/>
      <c r="E8" s="3"/>
      <c r="F8" s="3"/>
      <c r="G8" s="3"/>
      <c r="H8" s="3"/>
      <c r="I8" s="3"/>
      <c r="J8" s="20">
        <f aca="true" t="shared" si="1" ref="J8:J17">SUM(B8:I8)</f>
        <v>1</v>
      </c>
      <c r="K8" s="2">
        <f>IF(ISERROR(LARGE(J$7:J$17,2)),0,(LARGE(J$7:J$17,2)))</f>
        <v>3</v>
      </c>
    </row>
    <row r="9" spans="1:11" ht="24.75" customHeight="1">
      <c r="A9" s="27" t="str">
        <f>Teams!$C$4</f>
        <v>Paulina Bigler</v>
      </c>
      <c r="B9" s="3">
        <v>1</v>
      </c>
      <c r="C9" s="3">
        <v>1</v>
      </c>
      <c r="D9" s="3">
        <v>1</v>
      </c>
      <c r="E9" s="3"/>
      <c r="F9" s="3"/>
      <c r="G9" s="3"/>
      <c r="H9" s="3"/>
      <c r="I9" s="3"/>
      <c r="J9" s="20">
        <f t="shared" si="1"/>
        <v>3</v>
      </c>
      <c r="K9" s="2">
        <f>IF(ISERROR(LARGE(J$7:J$17,3)),0,(LARGE(J$7:J$17,3)))</f>
        <v>3</v>
      </c>
    </row>
    <row r="10" spans="1:11" ht="24.75" customHeight="1">
      <c r="A10" s="27" t="str">
        <f>Teams!$C$5</f>
        <v>Felix Winter</v>
      </c>
      <c r="B10" s="3">
        <v>1</v>
      </c>
      <c r="C10" s="3"/>
      <c r="D10" s="3"/>
      <c r="E10" s="3"/>
      <c r="F10" s="3"/>
      <c r="G10" s="3"/>
      <c r="H10" s="3"/>
      <c r="I10" s="3"/>
      <c r="J10" s="20">
        <f t="shared" si="1"/>
        <v>1</v>
      </c>
      <c r="K10" s="2">
        <f>IF(ISERROR(LARGE(J$7:J$17,4)),0,(LARGE(J$7:J$17,4)))</f>
        <v>2</v>
      </c>
    </row>
    <row r="11" spans="1:11" ht="24.75" customHeight="1">
      <c r="A11" s="27" t="str">
        <f>Teams!$C$6</f>
        <v>Amadeo Pignone</v>
      </c>
      <c r="B11" s="3">
        <v>1</v>
      </c>
      <c r="C11" s="3">
        <v>1</v>
      </c>
      <c r="D11" s="3"/>
      <c r="E11" s="3"/>
      <c r="F11" s="3"/>
      <c r="G11" s="3"/>
      <c r="H11" s="3"/>
      <c r="I11" s="3"/>
      <c r="J11" s="20">
        <f t="shared" si="1"/>
        <v>2</v>
      </c>
      <c r="K11" s="2">
        <f>IF(ISERROR(LARGE(J$7:J$17,5)),0,(LARGE(J$7:J$17,5)))</f>
        <v>2</v>
      </c>
    </row>
    <row r="12" spans="1:11" ht="24.75" customHeight="1">
      <c r="A12" s="27" t="str">
        <f>Teams!$C$7</f>
        <v>Paula Forstmann</v>
      </c>
      <c r="B12" s="3">
        <v>1</v>
      </c>
      <c r="C12" s="3">
        <v>1</v>
      </c>
      <c r="D12" s="3"/>
      <c r="E12" s="3"/>
      <c r="F12" s="3"/>
      <c r="G12" s="3"/>
      <c r="H12" s="3"/>
      <c r="I12" s="3"/>
      <c r="J12" s="20">
        <f t="shared" si="1"/>
        <v>2</v>
      </c>
      <c r="K12" s="2">
        <f>IF(ISERROR(LARGE(J$7:J$17,6)),0,(LARGE(J$7:J$17,6)))</f>
        <v>1</v>
      </c>
    </row>
    <row r="13" spans="1:10" ht="24.75" customHeight="1">
      <c r="A13" s="27" t="str">
        <f>Teams!$C$8</f>
        <v>Lena Baumann</v>
      </c>
      <c r="B13" s="3">
        <v>1</v>
      </c>
      <c r="C13" s="3">
        <v>1</v>
      </c>
      <c r="D13" s="3">
        <v>1</v>
      </c>
      <c r="E13" s="3"/>
      <c r="F13" s="3"/>
      <c r="G13" s="3"/>
      <c r="H13" s="3"/>
      <c r="I13" s="3"/>
      <c r="J13" s="20">
        <f t="shared" si="1"/>
        <v>3</v>
      </c>
    </row>
    <row r="14" spans="1:10" ht="24.75" customHeight="1">
      <c r="A14" s="27" t="str">
        <f>Teams!$C$9</f>
        <v>Maximilian Eigner</v>
      </c>
      <c r="B14" s="3">
        <v>1</v>
      </c>
      <c r="C14" s="3">
        <v>1</v>
      </c>
      <c r="D14" s="3">
        <v>1</v>
      </c>
      <c r="E14" s="3">
        <v>1</v>
      </c>
      <c r="F14" s="3"/>
      <c r="G14" s="3"/>
      <c r="H14" s="3"/>
      <c r="I14" s="3"/>
      <c r="J14" s="20">
        <f t="shared" si="1"/>
        <v>4</v>
      </c>
    </row>
    <row r="15" spans="1:10" ht="24.75" customHeight="1">
      <c r="A15" s="27" t="str">
        <f>Teams!$C$10</f>
        <v>Julia Stuskova</v>
      </c>
      <c r="B15" s="3">
        <v>1</v>
      </c>
      <c r="C15" s="3"/>
      <c r="D15" s="3"/>
      <c r="E15" s="3"/>
      <c r="F15" s="3"/>
      <c r="G15" s="3"/>
      <c r="H15" s="3"/>
      <c r="I15" s="3"/>
      <c r="J15" s="20">
        <f t="shared" si="1"/>
        <v>1</v>
      </c>
    </row>
    <row r="16" spans="1:10" ht="24.75" customHeight="1">
      <c r="A16" s="27" t="str">
        <f>Teams!$C$11</f>
        <v>Daniel Schönemann</v>
      </c>
      <c r="B16" s="3" t="s">
        <v>480</v>
      </c>
      <c r="C16" s="3"/>
      <c r="D16" s="3"/>
      <c r="E16" s="3"/>
      <c r="F16" s="3"/>
      <c r="G16" s="3"/>
      <c r="H16" s="3"/>
      <c r="I16" s="3"/>
      <c r="J16" s="20">
        <f t="shared" si="1"/>
        <v>0</v>
      </c>
    </row>
    <row r="17" spans="1:10" ht="24.75" customHeight="1">
      <c r="A17" s="27" t="str">
        <f>Teams!$C$12</f>
        <v>U8 NN 3.11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15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Teams!$C$1</f>
        <v>TV Rheinfelden-Sammy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4.75" customHeight="1">
      <c r="A21" s="27" t="str">
        <f>Teams!$C$2</f>
        <v>Eduard Vasilev </v>
      </c>
      <c r="B21" s="3">
        <v>4</v>
      </c>
      <c r="C21" s="3">
        <v>4</v>
      </c>
      <c r="D21" s="3">
        <v>6</v>
      </c>
      <c r="E21" s="3">
        <v>3</v>
      </c>
      <c r="F21" s="15"/>
      <c r="G21" s="16"/>
      <c r="H21" s="17"/>
      <c r="I21" s="18"/>
      <c r="J21" s="20">
        <f>SUM((LARGE(B21:E21,1)),(LARGE(B21:E21,2)),(LARGE(B21:E21,3)))</f>
        <v>14</v>
      </c>
      <c r="K21" s="2">
        <f>IF(ISERROR(LARGE(J$21:J$31,1)),0,(LARGE(J$21:J$31,1)))</f>
        <v>19</v>
      </c>
    </row>
    <row r="22" spans="1:11" ht="24.75" customHeight="1">
      <c r="A22" s="27" t="str">
        <f>Teams!$C$3</f>
        <v>Vanessa Fras</v>
      </c>
      <c r="B22" s="3">
        <v>2</v>
      </c>
      <c r="C22" s="3">
        <v>2</v>
      </c>
      <c r="D22" s="3">
        <v>2</v>
      </c>
      <c r="E22" s="3">
        <v>2</v>
      </c>
      <c r="F22" s="15"/>
      <c r="G22" s="16"/>
      <c r="H22" s="17"/>
      <c r="I22" s="18"/>
      <c r="J22" s="20">
        <f aca="true" t="shared" si="2" ref="J22:J30">SUM((LARGE(B22:E22,1)),(LARGE(B22:E22,2)),(LARGE(B22:E22,3)))</f>
        <v>6</v>
      </c>
      <c r="K22" s="2">
        <f>IF(ISERROR(LARGE(J$21:J$31,2)),0,(LARGE(J$21:J$31,2)))</f>
        <v>14</v>
      </c>
    </row>
    <row r="23" spans="1:11" ht="24.75" customHeight="1">
      <c r="A23" s="27" t="str">
        <f>Teams!$C$4</f>
        <v>Paulina Bigler</v>
      </c>
      <c r="B23" s="3">
        <v>3</v>
      </c>
      <c r="C23" s="3">
        <v>3</v>
      </c>
      <c r="D23" s="3">
        <v>4</v>
      </c>
      <c r="E23" s="3">
        <v>4</v>
      </c>
      <c r="F23" s="15"/>
      <c r="G23" s="16"/>
      <c r="H23" s="17"/>
      <c r="I23" s="18"/>
      <c r="J23" s="20">
        <f t="shared" si="2"/>
        <v>11</v>
      </c>
      <c r="K23" s="2">
        <f>IF(ISERROR(LARGE(J$21:J$31,3)),0,(LARGE(J$21:J$31,3)))</f>
        <v>13</v>
      </c>
    </row>
    <row r="24" spans="1:11" ht="24.75" customHeight="1">
      <c r="A24" s="27" t="str">
        <f>Teams!$C$5</f>
        <v>Felix Winter</v>
      </c>
      <c r="B24" s="3">
        <v>4</v>
      </c>
      <c r="C24" s="3">
        <v>5</v>
      </c>
      <c r="D24" s="3">
        <v>3</v>
      </c>
      <c r="E24" s="3">
        <v>4</v>
      </c>
      <c r="F24" s="15"/>
      <c r="G24" s="16"/>
      <c r="H24" s="17"/>
      <c r="I24" s="18"/>
      <c r="J24" s="20">
        <f t="shared" si="2"/>
        <v>13</v>
      </c>
      <c r="K24" s="2">
        <f>IF(ISERROR(LARGE(J$21:J$31,4)),0,(LARGE(J$21:J$31,4)))</f>
        <v>13</v>
      </c>
    </row>
    <row r="25" spans="1:11" ht="24.75" customHeight="1">
      <c r="A25" s="27" t="str">
        <f>Teams!$C$6</f>
        <v>Amadeo Pignone</v>
      </c>
      <c r="B25" s="3">
        <v>3</v>
      </c>
      <c r="C25" s="3">
        <v>3</v>
      </c>
      <c r="D25" s="3">
        <v>2</v>
      </c>
      <c r="E25" s="3">
        <v>2</v>
      </c>
      <c r="F25" s="15"/>
      <c r="G25" s="16"/>
      <c r="H25" s="17"/>
      <c r="I25" s="18"/>
      <c r="J25" s="20">
        <f t="shared" si="2"/>
        <v>8</v>
      </c>
      <c r="K25" s="2">
        <f>IF(ISERROR(LARGE(J$21:J$31,5)),0,(LARGE(J$21:J$31,5)))</f>
        <v>12</v>
      </c>
    </row>
    <row r="26" spans="1:11" ht="24.75" customHeight="1">
      <c r="A26" s="27" t="str">
        <f>Teams!$C$7</f>
        <v>Paula Forstmann</v>
      </c>
      <c r="B26" s="3">
        <v>4</v>
      </c>
      <c r="C26" s="3">
        <v>3</v>
      </c>
      <c r="D26" s="3">
        <v>2</v>
      </c>
      <c r="E26" s="3">
        <v>4</v>
      </c>
      <c r="F26" s="15"/>
      <c r="G26" s="16"/>
      <c r="H26" s="17"/>
      <c r="I26" s="18"/>
      <c r="J26" s="20">
        <f t="shared" si="2"/>
        <v>11</v>
      </c>
      <c r="K26" s="2">
        <f>IF(ISERROR(LARGE(J$21:J$31,6)),0,(LARGE(J$21:J$31,6)))</f>
        <v>11</v>
      </c>
    </row>
    <row r="27" spans="1:10" ht="24.75" customHeight="1">
      <c r="A27" s="27" t="str">
        <f>Teams!$C$8</f>
        <v>Lena Baumann</v>
      </c>
      <c r="B27" s="3">
        <v>3</v>
      </c>
      <c r="C27" s="3">
        <v>3</v>
      </c>
      <c r="D27" s="3">
        <v>2</v>
      </c>
      <c r="E27" s="3">
        <v>4</v>
      </c>
      <c r="F27" s="15"/>
      <c r="G27" s="16"/>
      <c r="H27" s="17"/>
      <c r="I27" s="18"/>
      <c r="J27" s="20">
        <f t="shared" si="2"/>
        <v>10</v>
      </c>
    </row>
    <row r="28" spans="1:10" ht="24.75" customHeight="1">
      <c r="A28" s="27" t="str">
        <f>Teams!$C$9</f>
        <v>Maximilian Eigner</v>
      </c>
      <c r="B28" s="3">
        <v>6</v>
      </c>
      <c r="C28" s="3">
        <v>6</v>
      </c>
      <c r="D28" s="3">
        <v>6</v>
      </c>
      <c r="E28" s="3">
        <v>7</v>
      </c>
      <c r="F28" s="15"/>
      <c r="G28" s="16"/>
      <c r="H28" s="17"/>
      <c r="I28" s="18"/>
      <c r="J28" s="20">
        <f t="shared" si="2"/>
        <v>19</v>
      </c>
    </row>
    <row r="29" spans="1:10" ht="24.75" customHeight="1">
      <c r="A29" s="27" t="str">
        <f>Teams!$C$10</f>
        <v>Julia Stuskova</v>
      </c>
      <c r="B29" s="3">
        <v>2</v>
      </c>
      <c r="C29" s="3">
        <v>3</v>
      </c>
      <c r="D29" s="3">
        <v>5</v>
      </c>
      <c r="E29" s="3">
        <v>5</v>
      </c>
      <c r="F29" s="15"/>
      <c r="G29" s="16"/>
      <c r="H29" s="17"/>
      <c r="I29" s="18"/>
      <c r="J29" s="20">
        <f t="shared" si="2"/>
        <v>13</v>
      </c>
    </row>
    <row r="30" spans="1:10" ht="24.75" customHeight="1">
      <c r="A30" s="27" t="str">
        <f>Teams!$C$11</f>
        <v>Daniel Schönemann</v>
      </c>
      <c r="B30" s="3">
        <v>3</v>
      </c>
      <c r="C30" s="3">
        <v>4</v>
      </c>
      <c r="D30" s="3">
        <v>5</v>
      </c>
      <c r="E30" s="3">
        <v>3</v>
      </c>
      <c r="F30" s="15"/>
      <c r="G30" s="16"/>
      <c r="H30" s="17"/>
      <c r="I30" s="18"/>
      <c r="J30" s="20">
        <f t="shared" si="2"/>
        <v>12</v>
      </c>
    </row>
    <row r="31" spans="1:10" ht="24.7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82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4">
      <selection activeCell="J30" sqref="J30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Teams!$D1</f>
        <v>TV Schwörstadt-Schneller Blitz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4.7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55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Teams!$D$1</f>
        <v>TV Schwörstadt-Schneller Blitz</v>
      </c>
      <c r="B6" s="10">
        <v>30</v>
      </c>
      <c r="C6" s="10">
        <f>B6+10</f>
        <v>40</v>
      </c>
      <c r="D6" s="10">
        <f aca="true" t="shared" si="0" ref="D6:I6">C6+10</f>
        <v>50</v>
      </c>
      <c r="E6" s="10">
        <f t="shared" si="0"/>
        <v>60</v>
      </c>
      <c r="F6" s="10">
        <f t="shared" si="0"/>
        <v>70</v>
      </c>
      <c r="G6" s="10">
        <f t="shared" si="0"/>
        <v>80</v>
      </c>
      <c r="H6" s="10">
        <f t="shared" si="0"/>
        <v>90</v>
      </c>
      <c r="I6" s="10">
        <f t="shared" si="0"/>
        <v>100</v>
      </c>
      <c r="J6" s="11" t="s">
        <v>71</v>
      </c>
      <c r="K6" s="2" t="s">
        <v>72</v>
      </c>
    </row>
    <row r="7" spans="1:11" ht="24.75" customHeight="1">
      <c r="A7" s="27" t="str">
        <f>Teams!$D$2</f>
        <v>Leon Gieringer</v>
      </c>
      <c r="B7" s="3">
        <v>1</v>
      </c>
      <c r="C7" s="3">
        <v>1</v>
      </c>
      <c r="D7" s="3">
        <v>1</v>
      </c>
      <c r="E7" s="3"/>
      <c r="F7" s="3"/>
      <c r="G7" s="3"/>
      <c r="H7" s="3"/>
      <c r="I7" s="3"/>
      <c r="J7" s="20">
        <f>SUM(B7:I7)</f>
        <v>3</v>
      </c>
      <c r="K7" s="2">
        <f>IF(ISERROR(LARGE(J$7:J$17,1)),0,(LARGE(J$7:J$17,1)))</f>
        <v>5</v>
      </c>
    </row>
    <row r="8" spans="1:11" ht="24.75" customHeight="1">
      <c r="A8" s="27" t="str">
        <f>Teams!$D$3</f>
        <v>Ethan Göpner</v>
      </c>
      <c r="B8" s="3">
        <v>1</v>
      </c>
      <c r="C8" s="3">
        <v>1</v>
      </c>
      <c r="D8" s="3">
        <v>1</v>
      </c>
      <c r="E8" s="3"/>
      <c r="F8" s="3"/>
      <c r="G8" s="3"/>
      <c r="H8" s="3"/>
      <c r="I8" s="3"/>
      <c r="J8" s="20">
        <f aca="true" t="shared" si="1" ref="J8:J17">SUM(B8:I8)</f>
        <v>3</v>
      </c>
      <c r="K8" s="2">
        <f>IF(ISERROR(LARGE(J$7:J$17,2)),0,(LARGE(J$7:J$17,2)))</f>
        <v>5</v>
      </c>
    </row>
    <row r="9" spans="1:11" ht="24.75" customHeight="1">
      <c r="A9" s="27" t="str">
        <f>Teams!$D$4</f>
        <v>Nico Ferraro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/>
      <c r="H9" s="3"/>
      <c r="I9" s="3"/>
      <c r="J9" s="11">
        <f t="shared" si="1"/>
        <v>5</v>
      </c>
      <c r="K9" s="2">
        <f>IF(ISERROR(LARGE(J$7:J$17,3)),0,(LARGE(J$7:J$17,3)))</f>
        <v>4</v>
      </c>
    </row>
    <row r="10" spans="1:11" ht="24.75" customHeight="1">
      <c r="A10" s="27" t="str">
        <f>Teams!$D$5</f>
        <v>Johanna Markoni</v>
      </c>
      <c r="B10" s="3">
        <v>1</v>
      </c>
      <c r="C10" s="3">
        <v>1</v>
      </c>
      <c r="D10" s="3">
        <v>1</v>
      </c>
      <c r="E10" s="3">
        <v>1</v>
      </c>
      <c r="F10" s="3"/>
      <c r="G10" s="3"/>
      <c r="H10" s="3"/>
      <c r="I10" s="3"/>
      <c r="J10" s="11">
        <f t="shared" si="1"/>
        <v>4</v>
      </c>
      <c r="K10" s="2">
        <f>IF(ISERROR(LARGE(J$7:J$17,4)),0,(LARGE(J$7:J$17,4)))</f>
        <v>4</v>
      </c>
    </row>
    <row r="11" spans="1:11" ht="24.75" customHeight="1">
      <c r="A11" s="27" t="str">
        <f>Teams!$D$6</f>
        <v>Emilia Balb</v>
      </c>
      <c r="B11" s="3">
        <v>1</v>
      </c>
      <c r="C11" s="3">
        <v>1</v>
      </c>
      <c r="D11" s="3">
        <v>1</v>
      </c>
      <c r="E11" s="3">
        <v>1</v>
      </c>
      <c r="F11" s="3"/>
      <c r="G11" s="3"/>
      <c r="H11" s="3"/>
      <c r="I11" s="3"/>
      <c r="J11" s="11">
        <f t="shared" si="1"/>
        <v>4</v>
      </c>
      <c r="K11" s="2">
        <f>IF(ISERROR(LARGE(J$7:J$17,5)),0,(LARGE(J$7:J$17,5)))</f>
        <v>4</v>
      </c>
    </row>
    <row r="12" spans="1:11" ht="24.75" customHeight="1">
      <c r="A12" s="27" t="str">
        <f>Teams!$D$7</f>
        <v>Natalia Demiralp</v>
      </c>
      <c r="B12" s="3">
        <v>1</v>
      </c>
      <c r="C12" s="3">
        <v>1</v>
      </c>
      <c r="D12" s="3">
        <v>1</v>
      </c>
      <c r="E12" s="3">
        <v>1</v>
      </c>
      <c r="F12" s="3"/>
      <c r="G12" s="3"/>
      <c r="H12" s="3"/>
      <c r="I12" s="3"/>
      <c r="J12" s="11">
        <f t="shared" si="1"/>
        <v>4</v>
      </c>
      <c r="K12" s="2">
        <f>IF(ISERROR(LARGE(J$7:J$17,6)),0,(LARGE(J$7:J$17,6)))</f>
        <v>4</v>
      </c>
    </row>
    <row r="13" spans="1:10" ht="24.75" customHeight="1">
      <c r="A13" s="27" t="str">
        <f>Teams!$D$8</f>
        <v>Luca Franco</v>
      </c>
      <c r="B13" s="3">
        <v>1</v>
      </c>
      <c r="C13" s="3">
        <v>1</v>
      </c>
      <c r="D13" s="3">
        <v>1</v>
      </c>
      <c r="E13" s="3"/>
      <c r="F13" s="3"/>
      <c r="G13" s="3"/>
      <c r="H13" s="3"/>
      <c r="I13" s="3"/>
      <c r="J13" s="20">
        <f t="shared" si="1"/>
        <v>3</v>
      </c>
    </row>
    <row r="14" spans="1:10" ht="24.75" customHeight="1">
      <c r="A14" s="27" t="str">
        <f>Teams!$D$9</f>
        <v>Julian Held</v>
      </c>
      <c r="B14" s="3">
        <v>1</v>
      </c>
      <c r="C14" s="3">
        <v>1</v>
      </c>
      <c r="D14" s="3">
        <v>1</v>
      </c>
      <c r="E14" s="3"/>
      <c r="F14" s="3"/>
      <c r="G14" s="3"/>
      <c r="H14" s="3"/>
      <c r="I14" s="3"/>
      <c r="J14" s="20">
        <f t="shared" si="1"/>
        <v>3</v>
      </c>
    </row>
    <row r="15" spans="1:10" ht="24.75" customHeight="1">
      <c r="A15" s="27" t="str">
        <f>Teams!$D$10</f>
        <v>Marlene Wisatzke</v>
      </c>
      <c r="B15" s="3">
        <v>1</v>
      </c>
      <c r="C15" s="3">
        <v>1</v>
      </c>
      <c r="D15" s="3">
        <v>1</v>
      </c>
      <c r="E15" s="3">
        <v>1</v>
      </c>
      <c r="F15" s="3"/>
      <c r="G15" s="3"/>
      <c r="H15" s="3"/>
      <c r="I15" s="3"/>
      <c r="J15" s="11">
        <f t="shared" si="1"/>
        <v>4</v>
      </c>
    </row>
    <row r="16" spans="1:10" ht="24.75" customHeight="1">
      <c r="A16" s="27" t="str">
        <f>Teams!$D$11</f>
        <v>Heidrun Steigerwald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/>
      <c r="H16" s="3"/>
      <c r="I16" s="3"/>
      <c r="J16" s="11">
        <f t="shared" si="1"/>
        <v>5</v>
      </c>
    </row>
    <row r="17" spans="1:10" ht="24.75" customHeight="1">
      <c r="A17" s="27" t="str">
        <f>Teams!$D$12</f>
        <v>Jule Lückfeldt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20">
        <f t="shared" si="1"/>
        <v>4</v>
      </c>
    </row>
    <row r="18" ht="12.75">
      <c r="K18" s="2">
        <f>SUM(K7:K17)</f>
        <v>26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Teams!$D$1</f>
        <v>TV Schwörstadt-Schneller Blitz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4.75" customHeight="1">
      <c r="A21" s="27" t="str">
        <f>Teams!$D$2</f>
        <v>Leon Gieringer</v>
      </c>
      <c r="B21" s="3">
        <v>6</v>
      </c>
      <c r="C21" s="3">
        <v>0</v>
      </c>
      <c r="D21" s="3">
        <v>7</v>
      </c>
      <c r="E21" s="3">
        <v>4</v>
      </c>
      <c r="F21" s="15"/>
      <c r="G21" s="16"/>
      <c r="H21" s="17"/>
      <c r="I21" s="18"/>
      <c r="J21" s="11">
        <f>SUM((LARGE(B21:E21,1)),(LARGE(B21:E21,2)),(LARGE(B21:E21,3)))</f>
        <v>17</v>
      </c>
      <c r="K21" s="2">
        <f>IF(ISERROR(LARGE(J$21:J$31,1)),0,(LARGE(J$21:J$31,1)))</f>
        <v>22</v>
      </c>
    </row>
    <row r="22" spans="1:11" ht="24.75" customHeight="1">
      <c r="A22" s="27" t="str">
        <f>Teams!$D$3</f>
        <v>Ethan Göpner</v>
      </c>
      <c r="B22" s="3">
        <v>5</v>
      </c>
      <c r="C22" s="3">
        <v>0</v>
      </c>
      <c r="D22" s="3">
        <v>4</v>
      </c>
      <c r="E22" s="3">
        <v>4</v>
      </c>
      <c r="F22" s="15"/>
      <c r="G22" s="16"/>
      <c r="H22" s="17"/>
      <c r="I22" s="18"/>
      <c r="J22" s="20">
        <f aca="true" t="shared" si="2" ref="J22:J31">SUM((LARGE(B22:E22,1)),(LARGE(B22:E22,2)),(LARGE(B22:E22,3)))</f>
        <v>13</v>
      </c>
      <c r="K22" s="2">
        <f>IF(ISERROR(LARGE(J$21:J$31,2)),0,(LARGE(J$21:J$31,2)))</f>
        <v>17</v>
      </c>
    </row>
    <row r="23" spans="1:11" ht="24.75" customHeight="1">
      <c r="A23" s="27" t="str">
        <f>Teams!$D$4</f>
        <v>Nico Ferraro</v>
      </c>
      <c r="B23" s="3">
        <v>5</v>
      </c>
      <c r="C23" s="3">
        <v>7</v>
      </c>
      <c r="D23" s="3">
        <v>6</v>
      </c>
      <c r="E23" s="3">
        <v>9</v>
      </c>
      <c r="F23" s="15"/>
      <c r="G23" s="16"/>
      <c r="H23" s="17"/>
      <c r="I23" s="18"/>
      <c r="J23" s="11">
        <f t="shared" si="2"/>
        <v>22</v>
      </c>
      <c r="K23" s="2">
        <f>IF(ISERROR(LARGE(J$21:J$31,3)),0,(LARGE(J$21:J$31,3)))</f>
        <v>17</v>
      </c>
    </row>
    <row r="24" spans="1:11" ht="24.75" customHeight="1">
      <c r="A24" s="27" t="str">
        <f>Teams!$D$5</f>
        <v>Johanna Markoni</v>
      </c>
      <c r="B24" s="3">
        <v>5</v>
      </c>
      <c r="C24" s="3">
        <v>4</v>
      </c>
      <c r="D24" s="3">
        <v>5</v>
      </c>
      <c r="E24" s="3">
        <v>5</v>
      </c>
      <c r="F24" s="15"/>
      <c r="G24" s="16"/>
      <c r="H24" s="17"/>
      <c r="I24" s="18"/>
      <c r="J24" s="11">
        <f t="shared" si="2"/>
        <v>15</v>
      </c>
      <c r="K24" s="2">
        <f>IF(ISERROR(LARGE(J$21:J$31,4)),0,(LARGE(J$21:J$31,4)))</f>
        <v>15</v>
      </c>
    </row>
    <row r="25" spans="1:11" ht="24.75" customHeight="1">
      <c r="A25" s="27" t="str">
        <f>Teams!$D$6</f>
        <v>Emilia Balb</v>
      </c>
      <c r="B25" s="3">
        <v>3</v>
      </c>
      <c r="C25" s="3">
        <v>4</v>
      </c>
      <c r="D25" s="3">
        <v>4</v>
      </c>
      <c r="E25" s="3">
        <v>3</v>
      </c>
      <c r="F25" s="15"/>
      <c r="G25" s="16"/>
      <c r="H25" s="17"/>
      <c r="I25" s="18"/>
      <c r="J25" s="20">
        <f t="shared" si="2"/>
        <v>11</v>
      </c>
      <c r="K25" s="2">
        <f>IF(ISERROR(LARGE(J$21:J$31,5)),0,(LARGE(J$21:J$31,5)))</f>
        <v>14</v>
      </c>
    </row>
    <row r="26" spans="1:11" ht="24.75" customHeight="1">
      <c r="A26" s="27" t="str">
        <f>Teams!$D$7</f>
        <v>Natalia Demiralp</v>
      </c>
      <c r="B26" s="3">
        <v>4</v>
      </c>
      <c r="C26" s="3">
        <v>4</v>
      </c>
      <c r="D26" s="3">
        <v>4</v>
      </c>
      <c r="E26" s="3">
        <v>5</v>
      </c>
      <c r="F26" s="15"/>
      <c r="G26" s="16"/>
      <c r="H26" s="17"/>
      <c r="I26" s="18"/>
      <c r="J26" s="20">
        <f t="shared" si="2"/>
        <v>13</v>
      </c>
      <c r="K26" s="2">
        <f>IF(ISERROR(LARGE(J$21:J$31,6)),0,(LARGE(J$21:J$31,6)))</f>
        <v>14</v>
      </c>
    </row>
    <row r="27" spans="1:10" ht="24.75" customHeight="1">
      <c r="A27" s="27" t="str">
        <f>Teams!$D$8</f>
        <v>Luca Franco</v>
      </c>
      <c r="B27" s="3">
        <v>5</v>
      </c>
      <c r="C27" s="3">
        <v>7</v>
      </c>
      <c r="D27" s="3">
        <v>3</v>
      </c>
      <c r="E27" s="3">
        <v>5</v>
      </c>
      <c r="F27" s="15"/>
      <c r="G27" s="16"/>
      <c r="H27" s="17"/>
      <c r="I27" s="18"/>
      <c r="J27" s="11">
        <f t="shared" si="2"/>
        <v>17</v>
      </c>
    </row>
    <row r="28" spans="1:10" ht="24.75" customHeight="1">
      <c r="A28" s="27" t="str">
        <f>Teams!$D$9</f>
        <v>Julian Held</v>
      </c>
      <c r="B28" s="3">
        <v>4</v>
      </c>
      <c r="C28" s="3">
        <v>5</v>
      </c>
      <c r="D28" s="3">
        <v>4</v>
      </c>
      <c r="E28" s="3">
        <v>5</v>
      </c>
      <c r="F28" s="15"/>
      <c r="G28" s="16"/>
      <c r="H28" s="17"/>
      <c r="I28" s="18"/>
      <c r="J28" s="11">
        <f t="shared" si="2"/>
        <v>14</v>
      </c>
    </row>
    <row r="29" spans="1:10" ht="24.75" customHeight="1">
      <c r="A29" s="27" t="str">
        <f>Teams!$D$10</f>
        <v>Marlene Wisatzke</v>
      </c>
      <c r="B29" s="3">
        <v>3</v>
      </c>
      <c r="C29" s="3">
        <v>3</v>
      </c>
      <c r="D29" s="3">
        <v>2</v>
      </c>
      <c r="E29" s="3">
        <v>3</v>
      </c>
      <c r="F29" s="15"/>
      <c r="G29" s="16"/>
      <c r="H29" s="17"/>
      <c r="I29" s="18"/>
      <c r="J29" s="20">
        <f t="shared" si="2"/>
        <v>9</v>
      </c>
    </row>
    <row r="30" spans="1:10" ht="24.75" customHeight="1">
      <c r="A30" s="27" t="str">
        <f>Teams!$D$11</f>
        <v>Heidrun Steigerwald</v>
      </c>
      <c r="B30" s="3">
        <v>5</v>
      </c>
      <c r="C30" s="3">
        <v>5</v>
      </c>
      <c r="D30" s="3">
        <v>3</v>
      </c>
      <c r="E30" s="3">
        <v>4</v>
      </c>
      <c r="F30" s="15"/>
      <c r="G30" s="16"/>
      <c r="H30" s="17"/>
      <c r="I30" s="18"/>
      <c r="J30" s="11">
        <f t="shared" si="2"/>
        <v>14</v>
      </c>
    </row>
    <row r="31" spans="1:10" ht="24.75" customHeight="1">
      <c r="A31" s="27" t="str">
        <f>Teams!$D$12</f>
        <v>Jule Lückfeldt</v>
      </c>
      <c r="B31" s="3">
        <v>4</v>
      </c>
      <c r="C31" s="3">
        <v>4</v>
      </c>
      <c r="D31" s="3">
        <v>4</v>
      </c>
      <c r="E31" s="3">
        <v>3</v>
      </c>
      <c r="F31" s="15"/>
      <c r="G31" s="16"/>
      <c r="H31" s="17"/>
      <c r="I31" s="18"/>
      <c r="J31" s="20">
        <f t="shared" si="2"/>
        <v>12</v>
      </c>
    </row>
    <row r="32" ht="12.75">
      <c r="K32" s="2">
        <f>SUM(K21:K31)</f>
        <v>99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view="pageLayout" workbookViewId="0" topLeftCell="A20">
      <selection activeCell="L16" sqref="L16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Teams!$E1</f>
        <v>TV Wehr U8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4.7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55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Teams!$E$1</f>
        <v>TV Wehr U8</v>
      </c>
      <c r="B6" s="10">
        <v>30</v>
      </c>
      <c r="C6" s="10">
        <f>B6+10</f>
        <v>40</v>
      </c>
      <c r="D6" s="10">
        <f aca="true" t="shared" si="0" ref="D6:I6">C6+10</f>
        <v>50</v>
      </c>
      <c r="E6" s="10">
        <f t="shared" si="0"/>
        <v>60</v>
      </c>
      <c r="F6" s="10">
        <f t="shared" si="0"/>
        <v>70</v>
      </c>
      <c r="G6" s="10">
        <f t="shared" si="0"/>
        <v>80</v>
      </c>
      <c r="H6" s="10">
        <f t="shared" si="0"/>
        <v>90</v>
      </c>
      <c r="I6" s="10">
        <f t="shared" si="0"/>
        <v>100</v>
      </c>
      <c r="J6" s="11" t="s">
        <v>71</v>
      </c>
      <c r="K6" s="2" t="s">
        <v>72</v>
      </c>
    </row>
    <row r="7" spans="1:11" ht="24.75" customHeight="1">
      <c r="A7" s="27" t="str">
        <f>Teams!$E$2</f>
        <v>Chiara Cuppuleri</v>
      </c>
      <c r="B7" s="3">
        <v>1</v>
      </c>
      <c r="C7" s="3">
        <v>1</v>
      </c>
      <c r="D7" s="3">
        <v>1</v>
      </c>
      <c r="E7" s="3"/>
      <c r="F7" s="3"/>
      <c r="G7" s="3"/>
      <c r="H7" s="3"/>
      <c r="I7" s="3"/>
      <c r="J7" s="20">
        <f>SUM(B7:I7)</f>
        <v>3</v>
      </c>
      <c r="K7" s="2">
        <f>IF(ISERROR(LARGE(J$7:J$17,1)),0,(LARGE(J$7:J$17,1)))</f>
        <v>5</v>
      </c>
    </row>
    <row r="8" spans="1:11" ht="24.75" customHeight="1">
      <c r="A8" s="27" t="str">
        <f>Teams!$E$3</f>
        <v>Luisa Gehri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/>
      <c r="I8" s="3"/>
      <c r="J8" s="20">
        <f aca="true" t="shared" si="1" ref="J8:J17">SUM(B8:I8)</f>
        <v>4</v>
      </c>
      <c r="K8" s="2">
        <f>IF(ISERROR(LARGE(J$7:J$17,2)),0,(LARGE(J$7:J$17,2)))</f>
        <v>4</v>
      </c>
    </row>
    <row r="9" spans="1:11" ht="24.75" customHeight="1">
      <c r="A9" s="27" t="str">
        <f>Teams!$E$4</f>
        <v>Hannah Kuhn</v>
      </c>
      <c r="B9" s="3">
        <v>1</v>
      </c>
      <c r="C9" s="3">
        <v>1</v>
      </c>
      <c r="D9" s="3"/>
      <c r="E9" s="3"/>
      <c r="F9" s="3"/>
      <c r="G9" s="3"/>
      <c r="H9" s="3"/>
      <c r="I9" s="3"/>
      <c r="J9" s="20">
        <f t="shared" si="1"/>
        <v>2</v>
      </c>
      <c r="K9" s="2">
        <f>IF(ISERROR(LARGE(J$7:J$17,3)),0,(LARGE(J$7:J$17,3)))</f>
        <v>4</v>
      </c>
    </row>
    <row r="10" spans="1:11" ht="24.75" customHeight="1">
      <c r="A10" s="27" t="str">
        <f>Teams!$E$5</f>
        <v>Alina Hartmann</v>
      </c>
      <c r="B10" s="3">
        <v>1</v>
      </c>
      <c r="C10" s="3"/>
      <c r="D10" s="3"/>
      <c r="E10" s="3"/>
      <c r="F10" s="3"/>
      <c r="G10" s="3"/>
      <c r="H10" s="3"/>
      <c r="I10" s="3"/>
      <c r="J10" s="20">
        <f t="shared" si="1"/>
        <v>1</v>
      </c>
      <c r="K10" s="2">
        <f>IF(ISERROR(LARGE(J$7:J$17,4)),0,(LARGE(J$7:J$17,4)))</f>
        <v>3</v>
      </c>
    </row>
    <row r="11" spans="1:11" ht="24.75" customHeight="1">
      <c r="A11" s="27" t="str">
        <f>Teams!$E$6</f>
        <v>Shania Rotaru</v>
      </c>
      <c r="B11" s="3">
        <v>1</v>
      </c>
      <c r="C11" s="3">
        <v>1</v>
      </c>
      <c r="D11" s="3"/>
      <c r="E11" s="3"/>
      <c r="F11" s="3"/>
      <c r="G11" s="3"/>
      <c r="H11" s="3"/>
      <c r="I11" s="3"/>
      <c r="J11" s="20">
        <f t="shared" si="1"/>
        <v>2</v>
      </c>
      <c r="K11" s="2">
        <f>IF(ISERROR(LARGE(J$7:J$17,5)),0,(LARGE(J$7:J$17,5)))</f>
        <v>3</v>
      </c>
    </row>
    <row r="12" spans="1:11" ht="24.75" customHeight="1">
      <c r="A12" s="27" t="str">
        <f>Teams!$E$7</f>
        <v>Tom Sernatinger</v>
      </c>
      <c r="B12" s="3">
        <v>1</v>
      </c>
      <c r="C12" s="3">
        <v>1</v>
      </c>
      <c r="D12" s="3">
        <v>1</v>
      </c>
      <c r="E12" s="3"/>
      <c r="F12" s="3"/>
      <c r="G12" s="3"/>
      <c r="H12" s="3"/>
      <c r="I12" s="3"/>
      <c r="J12" s="20">
        <f t="shared" si="1"/>
        <v>3</v>
      </c>
      <c r="K12" s="2">
        <f>IF(ISERROR(LARGE(J$7:J$17,6)),0,(LARGE(J$7:J$17,6)))</f>
        <v>3</v>
      </c>
    </row>
    <row r="13" spans="1:10" ht="24.75" customHeight="1">
      <c r="A13" s="27" t="str">
        <f>Teams!$E$8</f>
        <v>Natalie Beutenmüller</v>
      </c>
      <c r="B13" s="3">
        <v>1</v>
      </c>
      <c r="C13" s="3">
        <v>1</v>
      </c>
      <c r="D13" s="3"/>
      <c r="E13" s="3"/>
      <c r="F13" s="3"/>
      <c r="G13" s="3"/>
      <c r="H13" s="3"/>
      <c r="I13" s="3"/>
      <c r="J13" s="20">
        <f t="shared" si="1"/>
        <v>2</v>
      </c>
    </row>
    <row r="14" spans="1:10" ht="24.75" customHeight="1">
      <c r="A14" s="27" t="str">
        <f>Teams!$E$9</f>
        <v>Maximilian Geis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20">
        <f t="shared" si="1"/>
        <v>5</v>
      </c>
    </row>
    <row r="15" spans="1:10" ht="24.75" customHeight="1">
      <c r="A15" s="27" t="str">
        <f>Teams!$E$10</f>
        <v>Eric Langner</v>
      </c>
      <c r="B15" s="3">
        <v>1</v>
      </c>
      <c r="C15" s="3">
        <v>1</v>
      </c>
      <c r="D15" s="3">
        <v>1</v>
      </c>
      <c r="E15" s="3"/>
      <c r="F15" s="3"/>
      <c r="G15" s="3"/>
      <c r="H15" s="3"/>
      <c r="I15" s="3"/>
      <c r="J15" s="20">
        <f t="shared" si="1"/>
        <v>3</v>
      </c>
    </row>
    <row r="16" spans="1:10" ht="24.75" customHeight="1">
      <c r="A16" s="27" t="str">
        <f>Teams!$E$11</f>
        <v>Luan Kummle</v>
      </c>
      <c r="B16" s="3">
        <v>1</v>
      </c>
      <c r="C16" s="3">
        <v>1</v>
      </c>
      <c r="D16" s="3">
        <v>1</v>
      </c>
      <c r="E16" s="3">
        <v>1</v>
      </c>
      <c r="F16" s="3"/>
      <c r="G16" s="3"/>
      <c r="H16" s="3"/>
      <c r="I16" s="3"/>
      <c r="J16" s="20">
        <f t="shared" si="1"/>
        <v>4</v>
      </c>
    </row>
    <row r="17" spans="1:10" ht="24.75" customHeight="1">
      <c r="A17" s="27" t="str">
        <f>Teams!$E$12</f>
        <v>Luana Heerdegen</v>
      </c>
      <c r="B17" s="3">
        <v>1</v>
      </c>
      <c r="C17" s="3">
        <v>1</v>
      </c>
      <c r="D17" s="3">
        <v>1</v>
      </c>
      <c r="E17" s="3"/>
      <c r="F17" s="3"/>
      <c r="G17" s="3"/>
      <c r="H17" s="3"/>
      <c r="I17" s="3"/>
      <c r="J17" s="20">
        <f t="shared" si="1"/>
        <v>3</v>
      </c>
    </row>
    <row r="18" ht="12.75">
      <c r="K18" s="2">
        <f>SUM(K7:K17)</f>
        <v>22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Teams!$E$1</f>
        <v>TV Wehr U8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4.75" customHeight="1">
      <c r="A21" s="27" t="str">
        <f>Teams!$E$2</f>
        <v>Chiara Cuppuleri</v>
      </c>
      <c r="B21" s="3">
        <v>6</v>
      </c>
      <c r="C21" s="3">
        <v>5</v>
      </c>
      <c r="D21" s="3">
        <v>6</v>
      </c>
      <c r="E21" s="3">
        <v>5</v>
      </c>
      <c r="F21" s="15"/>
      <c r="G21" s="16"/>
      <c r="H21" s="17"/>
      <c r="I21" s="18"/>
      <c r="J21" s="20">
        <f>SUM((LARGE(B21:E21,1)),(LARGE(B21:E21,2)),(LARGE(B21:E21,3)))</f>
        <v>17</v>
      </c>
      <c r="K21" s="2">
        <f>IF(ISERROR(LARGE(J$21:J$31,1)),0,(LARGE(J$21:J$31,1)))</f>
        <v>24</v>
      </c>
    </row>
    <row r="22" spans="1:11" ht="24.75" customHeight="1">
      <c r="A22" s="27" t="str">
        <f>Teams!$E$3</f>
        <v>Luisa Gehri</v>
      </c>
      <c r="B22" s="3">
        <v>3</v>
      </c>
      <c r="C22" s="3">
        <v>4</v>
      </c>
      <c r="D22" s="3">
        <v>4</v>
      </c>
      <c r="E22" s="3">
        <v>4</v>
      </c>
      <c r="F22" s="15"/>
      <c r="G22" s="16"/>
      <c r="H22" s="17"/>
      <c r="I22" s="18"/>
      <c r="J22" s="20">
        <f aca="true" t="shared" si="2" ref="J22:J31">SUM((LARGE(B22:E22,1)),(LARGE(B22:E22,2)),(LARGE(B22:E22,3)))</f>
        <v>12</v>
      </c>
      <c r="K22" s="2">
        <f>IF(ISERROR(LARGE(J$21:J$31,2)),0,(LARGE(J$21:J$31,2)))</f>
        <v>18</v>
      </c>
    </row>
    <row r="23" spans="1:11" ht="24.75" customHeight="1">
      <c r="A23" s="27" t="str">
        <f>Teams!$E$4</f>
        <v>Hannah Kuhn</v>
      </c>
      <c r="B23" s="3">
        <v>4</v>
      </c>
      <c r="C23" s="3">
        <v>0</v>
      </c>
      <c r="D23" s="3">
        <v>3</v>
      </c>
      <c r="E23" s="3">
        <v>3</v>
      </c>
      <c r="F23" s="15"/>
      <c r="G23" s="16"/>
      <c r="H23" s="17"/>
      <c r="I23" s="18"/>
      <c r="J23" s="20">
        <f t="shared" si="2"/>
        <v>10</v>
      </c>
      <c r="K23" s="2">
        <f>IF(ISERROR(LARGE(J$21:J$31,3)),0,(LARGE(J$21:J$31,3)))</f>
        <v>17</v>
      </c>
    </row>
    <row r="24" spans="1:11" ht="24.75" customHeight="1">
      <c r="A24" s="27" t="str">
        <f>Teams!$E$5</f>
        <v>Alina Hartmann</v>
      </c>
      <c r="B24" s="3">
        <v>3</v>
      </c>
      <c r="C24" s="3">
        <v>4</v>
      </c>
      <c r="D24" s="3">
        <v>3</v>
      </c>
      <c r="E24" s="3">
        <v>4</v>
      </c>
      <c r="F24" s="15"/>
      <c r="G24" s="16"/>
      <c r="H24" s="17"/>
      <c r="I24" s="18"/>
      <c r="J24" s="20">
        <f t="shared" si="2"/>
        <v>11</v>
      </c>
      <c r="K24" s="2">
        <f>IF(ISERROR(LARGE(J$21:J$31,4)),0,(LARGE(J$21:J$31,4)))</f>
        <v>17</v>
      </c>
    </row>
    <row r="25" spans="1:11" ht="24.75" customHeight="1">
      <c r="A25" s="27" t="str">
        <f>Teams!$E$6</f>
        <v>Shania Rotaru</v>
      </c>
      <c r="B25" s="3">
        <v>3</v>
      </c>
      <c r="C25" s="3">
        <v>4</v>
      </c>
      <c r="D25" s="3">
        <v>3</v>
      </c>
      <c r="E25" s="3">
        <v>3</v>
      </c>
      <c r="F25" s="15"/>
      <c r="G25" s="16"/>
      <c r="H25" s="17"/>
      <c r="I25" s="18"/>
      <c r="J25" s="20">
        <f t="shared" si="2"/>
        <v>10</v>
      </c>
      <c r="K25" s="2">
        <f>IF(ISERROR(LARGE(J$21:J$31,5)),0,(LARGE(J$21:J$31,5)))</f>
        <v>12</v>
      </c>
    </row>
    <row r="26" spans="1:11" ht="24.75" customHeight="1">
      <c r="A26" s="27" t="str">
        <f>Teams!$E$7</f>
        <v>Tom Sernatinger</v>
      </c>
      <c r="B26" s="3">
        <v>5</v>
      </c>
      <c r="C26" s="3">
        <v>5</v>
      </c>
      <c r="D26" s="3">
        <v>7</v>
      </c>
      <c r="E26" s="3">
        <v>6</v>
      </c>
      <c r="F26" s="15"/>
      <c r="G26" s="16"/>
      <c r="H26" s="17"/>
      <c r="I26" s="18"/>
      <c r="J26" s="20">
        <f t="shared" si="2"/>
        <v>18</v>
      </c>
      <c r="K26" s="2">
        <f>IF(ISERROR(LARGE(J$21:J$31,6)),0,(LARGE(J$21:J$31,6)))</f>
        <v>11</v>
      </c>
    </row>
    <row r="27" spans="1:10" ht="24.75" customHeight="1">
      <c r="A27" s="27" t="str">
        <f>Teams!$E$8</f>
        <v>Natalie Beutenmüller</v>
      </c>
      <c r="B27" s="3">
        <v>3</v>
      </c>
      <c r="C27" s="3">
        <v>3</v>
      </c>
      <c r="D27" s="3">
        <v>2</v>
      </c>
      <c r="E27" s="3">
        <v>3</v>
      </c>
      <c r="F27" s="15"/>
      <c r="G27" s="16"/>
      <c r="H27" s="17"/>
      <c r="I27" s="18"/>
      <c r="J27" s="20">
        <f t="shared" si="2"/>
        <v>9</v>
      </c>
    </row>
    <row r="28" spans="1:10" ht="24.75" customHeight="1">
      <c r="A28" s="27" t="str">
        <f>Teams!$E$9</f>
        <v>Maximilian Geis</v>
      </c>
      <c r="B28" s="3">
        <v>8</v>
      </c>
      <c r="C28" s="3">
        <v>8</v>
      </c>
      <c r="D28" s="3">
        <v>8</v>
      </c>
      <c r="E28" s="3">
        <v>5</v>
      </c>
      <c r="F28" s="15"/>
      <c r="G28" s="16"/>
      <c r="H28" s="17"/>
      <c r="I28" s="18"/>
      <c r="J28" s="20">
        <f t="shared" si="2"/>
        <v>24</v>
      </c>
    </row>
    <row r="29" spans="1:10" ht="24.75" customHeight="1">
      <c r="A29" s="27" t="str">
        <f>Teams!$E$10</f>
        <v>Eric Langner</v>
      </c>
      <c r="B29" s="3">
        <v>3</v>
      </c>
      <c r="C29" s="3">
        <v>3</v>
      </c>
      <c r="D29" s="3">
        <v>0</v>
      </c>
      <c r="E29" s="3">
        <v>3</v>
      </c>
      <c r="F29" s="15"/>
      <c r="G29" s="16"/>
      <c r="H29" s="17"/>
      <c r="I29" s="18"/>
      <c r="J29" s="20">
        <f t="shared" si="2"/>
        <v>9</v>
      </c>
    </row>
    <row r="30" spans="1:10" ht="24.75" customHeight="1">
      <c r="A30" s="27" t="str">
        <f>Teams!$E$11</f>
        <v>Luan Kummle</v>
      </c>
      <c r="B30" s="3">
        <v>0</v>
      </c>
      <c r="C30" s="3">
        <v>6</v>
      </c>
      <c r="D30" s="3">
        <v>5</v>
      </c>
      <c r="E30" s="3">
        <v>6</v>
      </c>
      <c r="F30" s="15"/>
      <c r="G30" s="16"/>
      <c r="H30" s="17"/>
      <c r="I30" s="18"/>
      <c r="J30" s="20">
        <f t="shared" si="2"/>
        <v>17</v>
      </c>
    </row>
    <row r="31" spans="1:10" ht="24.75" customHeight="1">
      <c r="A31" s="27" t="str">
        <f>Teams!$E$12</f>
        <v>Luana Heerdegen</v>
      </c>
      <c r="B31" s="3">
        <v>3</v>
      </c>
      <c r="C31" s="3">
        <v>3</v>
      </c>
      <c r="D31" s="3">
        <v>3</v>
      </c>
      <c r="E31" s="3">
        <v>4</v>
      </c>
      <c r="F31" s="15"/>
      <c r="G31" s="16"/>
      <c r="H31" s="17"/>
      <c r="I31" s="18"/>
      <c r="J31" s="20">
        <f t="shared" si="2"/>
        <v>10</v>
      </c>
    </row>
    <row r="32" ht="12.75">
      <c r="K32" s="2">
        <f>SUM(K21:K31)</f>
        <v>99</v>
      </c>
    </row>
  </sheetData>
  <sheetProtection/>
  <mergeCells count="4">
    <mergeCell ref="A1:J1"/>
    <mergeCell ref="C2:J2"/>
    <mergeCell ref="C5:J5"/>
    <mergeCell ref="C19:J19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Layout" workbookViewId="0" topLeftCell="A3">
      <selection activeCell="K13" sqref="K13"/>
    </sheetView>
  </sheetViews>
  <sheetFormatPr defaultColWidth="11.421875" defaultRowHeight="12.75"/>
  <cols>
    <col min="1" max="1" width="23.00390625" style="1" customWidth="1"/>
    <col min="2" max="2" width="7.8515625" style="1" customWidth="1"/>
    <col min="3" max="3" width="7.8515625" style="2" customWidth="1"/>
    <col min="4" max="4" width="7.8515625" style="1" customWidth="1"/>
    <col min="5" max="5" width="7.8515625" style="2" customWidth="1"/>
    <col min="6" max="6" width="7.8515625" style="1" customWidth="1"/>
    <col min="7" max="7" width="7.8515625" style="2" customWidth="1"/>
    <col min="8" max="8" width="7.8515625" style="1" customWidth="1"/>
    <col min="9" max="9" width="7.8515625" style="2" customWidth="1"/>
    <col min="10" max="16384" width="11.421875" style="1" customWidth="1"/>
  </cols>
  <sheetData>
    <row r="1" spans="1:10" ht="39.75" customHeight="1">
      <c r="A1" s="53" t="str">
        <f>Teams!$A21</f>
        <v>TV Bad Säckingen U10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>
      <c r="A2" s="5" t="s">
        <v>74</v>
      </c>
      <c r="B2" s="4"/>
      <c r="C2" s="55" t="s">
        <v>86</v>
      </c>
      <c r="D2" s="55"/>
      <c r="E2" s="55"/>
      <c r="F2" s="55"/>
      <c r="G2" s="55"/>
      <c r="H2" s="55"/>
      <c r="I2" s="55"/>
      <c r="J2" s="55"/>
    </row>
    <row r="3" spans="1:10" ht="22.5" customHeight="1">
      <c r="A3" s="6" t="s">
        <v>71</v>
      </c>
      <c r="B3" s="7"/>
      <c r="C3" s="8"/>
      <c r="D3" s="7"/>
      <c r="E3" s="8"/>
      <c r="F3" s="7"/>
      <c r="G3" s="8"/>
      <c r="H3" s="7"/>
      <c r="I3" s="8"/>
      <c r="J3" s="3">
        <v>70</v>
      </c>
    </row>
    <row r="5" spans="1:10" ht="25.5" customHeight="1">
      <c r="A5" s="5" t="s">
        <v>73</v>
      </c>
      <c r="B5" s="4"/>
      <c r="C5" s="54" t="s">
        <v>114</v>
      </c>
      <c r="D5" s="54"/>
      <c r="E5" s="54"/>
      <c r="F5" s="54"/>
      <c r="G5" s="54"/>
      <c r="H5" s="54"/>
      <c r="I5" s="54"/>
      <c r="J5" s="54"/>
    </row>
    <row r="6" spans="1:11" ht="18.75" customHeight="1">
      <c r="A6" s="9" t="str">
        <f>Teams!$A$21</f>
        <v>TV Bad Säckingen U10</v>
      </c>
      <c r="B6" s="10">
        <v>40</v>
      </c>
      <c r="C6" s="10">
        <f>B6+10</f>
        <v>50</v>
      </c>
      <c r="D6" s="10">
        <f aca="true" t="shared" si="0" ref="D6:I6">C6+10</f>
        <v>60</v>
      </c>
      <c r="E6" s="10">
        <f t="shared" si="0"/>
        <v>70</v>
      </c>
      <c r="F6" s="10">
        <f t="shared" si="0"/>
        <v>80</v>
      </c>
      <c r="G6" s="10">
        <f t="shared" si="0"/>
        <v>90</v>
      </c>
      <c r="H6" s="10">
        <f t="shared" si="0"/>
        <v>100</v>
      </c>
      <c r="I6" s="10">
        <f t="shared" si="0"/>
        <v>110</v>
      </c>
      <c r="J6" s="11" t="s">
        <v>71</v>
      </c>
      <c r="K6" s="2" t="s">
        <v>72</v>
      </c>
    </row>
    <row r="7" spans="1:11" ht="22.5" customHeight="1">
      <c r="A7" s="27" t="str">
        <f>Teams!$A$22</f>
        <v>Fabian Kaskel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20">
        <f>SUM(B7:I7)</f>
        <v>5</v>
      </c>
      <c r="K7" s="2">
        <f>IF(ISERROR(LARGE(J$7:J$17,1)),0,(LARGE(J$7:J$17,1)))</f>
        <v>6</v>
      </c>
    </row>
    <row r="8" spans="1:11" ht="22.5" customHeight="1">
      <c r="A8" s="27" t="str">
        <f>Teams!$A$23</f>
        <v>Noah Hinkelmann</v>
      </c>
      <c r="B8" s="3">
        <v>1</v>
      </c>
      <c r="C8" s="3">
        <v>1</v>
      </c>
      <c r="D8" s="3">
        <v>1</v>
      </c>
      <c r="E8" s="3"/>
      <c r="F8" s="3"/>
      <c r="G8" s="3"/>
      <c r="H8" s="3"/>
      <c r="I8" s="3"/>
      <c r="J8" s="20">
        <f aca="true" t="shared" si="1" ref="J8:J17">SUM(B8:I8)</f>
        <v>3</v>
      </c>
      <c r="K8" s="2">
        <f>IF(ISERROR(LARGE(J$7:J$17,2)),0,(LARGE(J$7:J$17,2)))</f>
        <v>6</v>
      </c>
    </row>
    <row r="9" spans="1:11" ht="22.5" customHeight="1">
      <c r="A9" s="27" t="str">
        <f>Teams!$A$24</f>
        <v>Til Lindemann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20">
        <f t="shared" si="1"/>
        <v>4</v>
      </c>
      <c r="K9" s="2">
        <f>IF(ISERROR(LARGE(J$7:J$17,3)),0,(LARGE(J$7:J$17,3)))</f>
        <v>5</v>
      </c>
    </row>
    <row r="10" spans="1:11" ht="22.5" customHeight="1">
      <c r="A10" s="27" t="str">
        <f>Teams!$A$25</f>
        <v>Tim Saller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/>
      <c r="H10" s="3"/>
      <c r="I10" s="3"/>
      <c r="J10" s="20">
        <f t="shared" si="1"/>
        <v>5</v>
      </c>
      <c r="K10" s="2">
        <f>IF(ISERROR(LARGE(J$7:J$17,4)),0,(LARGE(J$7:J$17,4)))</f>
        <v>5</v>
      </c>
    </row>
    <row r="11" spans="1:11" ht="22.5" customHeight="1">
      <c r="A11" s="27" t="str">
        <f>Teams!$A$26</f>
        <v>Adrian Korbonits</v>
      </c>
      <c r="B11" s="3">
        <v>1</v>
      </c>
      <c r="C11" s="3">
        <v>1</v>
      </c>
      <c r="D11" s="3">
        <v>1</v>
      </c>
      <c r="E11" s="3"/>
      <c r="F11" s="3"/>
      <c r="G11" s="3"/>
      <c r="H11" s="3"/>
      <c r="I11" s="3"/>
      <c r="J11" s="20">
        <f t="shared" si="1"/>
        <v>3</v>
      </c>
      <c r="K11" s="2">
        <f>IF(ISERROR(LARGE(J$7:J$17,5)),0,(LARGE(J$7:J$17,5)))</f>
        <v>4</v>
      </c>
    </row>
    <row r="12" spans="1:11" ht="22.5" customHeight="1">
      <c r="A12" s="27" t="str">
        <f>Teams!$A$27</f>
        <v>Paul Küpper</v>
      </c>
      <c r="B12" s="3">
        <v>1</v>
      </c>
      <c r="C12" s="3">
        <v>1</v>
      </c>
      <c r="D12" s="3"/>
      <c r="E12" s="3"/>
      <c r="F12" s="3"/>
      <c r="G12" s="3"/>
      <c r="H12" s="3"/>
      <c r="I12" s="3"/>
      <c r="J12" s="20">
        <f t="shared" si="1"/>
        <v>2</v>
      </c>
      <c r="K12" s="2">
        <f>IF(ISERROR(LARGE(J$7:J$17,6)),0,(LARGE(J$7:J$17,6)))</f>
        <v>4</v>
      </c>
    </row>
    <row r="13" spans="1:10" ht="22.5" customHeight="1">
      <c r="A13" s="27" t="str">
        <f>Teams!$A$28</f>
        <v>Sebastian Henkes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20">
        <f t="shared" si="1"/>
        <v>4</v>
      </c>
    </row>
    <row r="14" spans="1:10" ht="22.5" customHeight="1">
      <c r="A14" s="27" t="str">
        <f>Teams!$A$29</f>
        <v>Lotte Stratz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/>
      <c r="I14" s="3"/>
      <c r="J14" s="20">
        <f t="shared" si="1"/>
        <v>6</v>
      </c>
    </row>
    <row r="15" spans="1:10" ht="22.5" customHeight="1">
      <c r="A15" s="27" t="str">
        <f>Teams!$A$30</f>
        <v>Melina Huber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/>
      <c r="I15" s="3"/>
      <c r="J15" s="20">
        <f t="shared" si="1"/>
        <v>6</v>
      </c>
    </row>
    <row r="16" spans="1:10" ht="22.5" customHeight="1">
      <c r="A16" s="27" t="str">
        <f>Teams!$A$31</f>
        <v>U10 NN 3.10</v>
      </c>
      <c r="B16" s="3"/>
      <c r="C16" s="3"/>
      <c r="D16" s="3"/>
      <c r="E16" s="3"/>
      <c r="F16" s="3"/>
      <c r="G16" s="3"/>
      <c r="H16" s="3"/>
      <c r="I16" s="3"/>
      <c r="J16" s="20">
        <f t="shared" si="1"/>
        <v>0</v>
      </c>
    </row>
    <row r="17" spans="1:10" ht="22.5" customHeight="1">
      <c r="A17" s="27" t="str">
        <f>Teams!$A$32</f>
        <v>U10 NN 3.10</v>
      </c>
      <c r="B17" s="3"/>
      <c r="C17" s="3"/>
      <c r="D17" s="3"/>
      <c r="E17" s="3"/>
      <c r="F17" s="3"/>
      <c r="G17" s="3"/>
      <c r="H17" s="3"/>
      <c r="I17" s="3"/>
      <c r="J17" s="20">
        <f t="shared" si="1"/>
        <v>0</v>
      </c>
    </row>
    <row r="18" ht="12.75">
      <c r="K18" s="2">
        <f>SUM(K7:K17)</f>
        <v>30</v>
      </c>
    </row>
    <row r="19" spans="1:10" ht="25.5" customHeight="1">
      <c r="A19" s="5" t="s">
        <v>75</v>
      </c>
      <c r="B19" s="4"/>
      <c r="C19" s="54" t="s">
        <v>80</v>
      </c>
      <c r="D19" s="54"/>
      <c r="E19" s="54"/>
      <c r="F19" s="54"/>
      <c r="G19" s="54"/>
      <c r="H19" s="54"/>
      <c r="I19" s="54"/>
      <c r="J19" s="54"/>
    </row>
    <row r="20" spans="1:11" ht="18.75" customHeight="1">
      <c r="A20" s="9" t="str">
        <f>Teams!$A$21</f>
        <v>TV Bad Säckingen U10</v>
      </c>
      <c r="B20" s="10" t="s">
        <v>76</v>
      </c>
      <c r="C20" s="10" t="s">
        <v>77</v>
      </c>
      <c r="D20" s="10" t="s">
        <v>78</v>
      </c>
      <c r="E20" s="10" t="s">
        <v>79</v>
      </c>
      <c r="F20" s="12"/>
      <c r="G20" s="13"/>
      <c r="H20" s="13"/>
      <c r="I20" s="14"/>
      <c r="J20" s="11" t="s">
        <v>71</v>
      </c>
      <c r="K20" s="2" t="s">
        <v>72</v>
      </c>
    </row>
    <row r="21" spans="1:11" ht="22.5" customHeight="1">
      <c r="A21" s="27" t="str">
        <f>Teams!$A$22</f>
        <v>Fabian Kaskel</v>
      </c>
      <c r="B21" s="3">
        <v>12</v>
      </c>
      <c r="C21" s="3">
        <v>14</v>
      </c>
      <c r="D21" s="3">
        <v>15</v>
      </c>
      <c r="E21" s="3">
        <v>14</v>
      </c>
      <c r="F21" s="15"/>
      <c r="G21" s="16"/>
      <c r="H21" s="17"/>
      <c r="I21" s="18"/>
      <c r="J21" s="20">
        <f>SUM((LARGE(B21:E21,1)),(LARGE(B21:E21,2)),(LARGE(B21:E21,3)))</f>
        <v>43</v>
      </c>
      <c r="K21" s="2">
        <f>IF(ISERROR(LARGE(J$21:J$31,1)),0,(LARGE(J$21:J$31,1)))</f>
        <v>43</v>
      </c>
    </row>
    <row r="22" spans="1:11" ht="22.5" customHeight="1">
      <c r="A22" s="27" t="str">
        <f>Teams!$A$23</f>
        <v>Noah Hinkelmann</v>
      </c>
      <c r="B22" s="3">
        <v>8</v>
      </c>
      <c r="C22" s="3">
        <v>7</v>
      </c>
      <c r="D22" s="3">
        <v>0</v>
      </c>
      <c r="E22" s="3">
        <v>7</v>
      </c>
      <c r="F22" s="15"/>
      <c r="G22" s="16"/>
      <c r="H22" s="17"/>
      <c r="I22" s="18"/>
      <c r="J22" s="20">
        <f aca="true" t="shared" si="2" ref="J22:J29">SUM((LARGE(B22:E22,1)),(LARGE(B22:E22,2)),(LARGE(B22:E22,3)))</f>
        <v>22</v>
      </c>
      <c r="K22" s="2">
        <f>IF(ISERROR(LARGE(J$21:J$31,2)),0,(LARGE(J$21:J$31,2)))</f>
        <v>43</v>
      </c>
    </row>
    <row r="23" spans="1:11" ht="22.5" customHeight="1">
      <c r="A23" s="27" t="str">
        <f>Teams!$A$24</f>
        <v>Til Lindemann</v>
      </c>
      <c r="B23" s="3">
        <v>12</v>
      </c>
      <c r="C23" s="3">
        <v>11</v>
      </c>
      <c r="D23" s="3">
        <v>10</v>
      </c>
      <c r="E23" s="3">
        <v>12</v>
      </c>
      <c r="F23" s="15"/>
      <c r="G23" s="16"/>
      <c r="H23" s="17"/>
      <c r="I23" s="18"/>
      <c r="J23" s="20">
        <f t="shared" si="2"/>
        <v>35</v>
      </c>
      <c r="K23" s="2">
        <f>IF(ISERROR(LARGE(J$21:J$31,3)),0,(LARGE(J$21:J$31,3)))</f>
        <v>35</v>
      </c>
    </row>
    <row r="24" spans="1:11" ht="22.5" customHeight="1">
      <c r="A24" s="27" t="str">
        <f>Teams!$A$25</f>
        <v>Tim Saller</v>
      </c>
      <c r="B24" s="3">
        <v>7</v>
      </c>
      <c r="C24" s="3">
        <v>6</v>
      </c>
      <c r="D24" s="3">
        <v>6</v>
      </c>
      <c r="E24" s="3">
        <v>7</v>
      </c>
      <c r="F24" s="15"/>
      <c r="G24" s="16"/>
      <c r="H24" s="17"/>
      <c r="I24" s="18"/>
      <c r="J24" s="20">
        <f t="shared" si="2"/>
        <v>20</v>
      </c>
      <c r="K24" s="2">
        <f>IF(ISERROR(LARGE(J$21:J$31,4)),0,(LARGE(J$21:J$31,4)))</f>
        <v>34</v>
      </c>
    </row>
    <row r="25" spans="1:11" ht="22.5" customHeight="1">
      <c r="A25" s="27" t="str">
        <f>Teams!$A$26</f>
        <v>Adrian Korbonits</v>
      </c>
      <c r="B25" s="3">
        <v>9</v>
      </c>
      <c r="C25" s="3">
        <v>11</v>
      </c>
      <c r="D25" s="3">
        <v>11</v>
      </c>
      <c r="E25" s="3">
        <v>12</v>
      </c>
      <c r="F25" s="15"/>
      <c r="G25" s="16"/>
      <c r="H25" s="17"/>
      <c r="I25" s="18"/>
      <c r="J25" s="20">
        <f t="shared" si="2"/>
        <v>34</v>
      </c>
      <c r="K25" s="2">
        <f>IF(ISERROR(LARGE(J$21:J$31,5)),0,(LARGE(J$21:J$31,5)))</f>
        <v>30</v>
      </c>
    </row>
    <row r="26" spans="1:11" ht="22.5" customHeight="1">
      <c r="A26" s="27" t="str">
        <f>Teams!$A$27</f>
        <v>Paul Küpper</v>
      </c>
      <c r="B26" s="3">
        <v>13</v>
      </c>
      <c r="C26" s="3">
        <v>14</v>
      </c>
      <c r="D26" s="3">
        <v>14</v>
      </c>
      <c r="E26" s="3">
        <v>15</v>
      </c>
      <c r="F26" s="15"/>
      <c r="G26" s="16"/>
      <c r="H26" s="17"/>
      <c r="I26" s="18"/>
      <c r="J26" s="20">
        <f t="shared" si="2"/>
        <v>43</v>
      </c>
      <c r="K26" s="2">
        <f>IF(ISERROR(LARGE(J$21:J$31,6)),0,(LARGE(J$21:J$31,6)))</f>
        <v>25</v>
      </c>
    </row>
    <row r="27" spans="1:10" ht="22.5" customHeight="1">
      <c r="A27" s="27" t="str">
        <f>Teams!$A$28</f>
        <v>Sebastian Henkes</v>
      </c>
      <c r="B27" s="3">
        <v>6</v>
      </c>
      <c r="C27" s="3">
        <v>8</v>
      </c>
      <c r="D27" s="3">
        <v>11</v>
      </c>
      <c r="E27" s="3">
        <v>6</v>
      </c>
      <c r="F27" s="15"/>
      <c r="G27" s="16"/>
      <c r="H27" s="17"/>
      <c r="I27" s="18"/>
      <c r="J27" s="20">
        <f t="shared" si="2"/>
        <v>25</v>
      </c>
    </row>
    <row r="28" spans="1:10" ht="22.5" customHeight="1">
      <c r="A28" s="27" t="str">
        <f>Teams!$A$29</f>
        <v>Lotte Stratz</v>
      </c>
      <c r="B28" s="3">
        <v>9</v>
      </c>
      <c r="C28" s="3">
        <v>8</v>
      </c>
      <c r="D28" s="3">
        <v>7</v>
      </c>
      <c r="E28" s="3">
        <v>7</v>
      </c>
      <c r="F28" s="15"/>
      <c r="G28" s="16"/>
      <c r="H28" s="17"/>
      <c r="I28" s="18"/>
      <c r="J28" s="20">
        <f t="shared" si="2"/>
        <v>24</v>
      </c>
    </row>
    <row r="29" spans="1:10" ht="22.5" customHeight="1">
      <c r="A29" s="27" t="str">
        <f>Teams!$A$30</f>
        <v>Melina Huber</v>
      </c>
      <c r="B29" s="3">
        <v>11</v>
      </c>
      <c r="C29" s="3">
        <v>10</v>
      </c>
      <c r="D29" s="3">
        <v>7</v>
      </c>
      <c r="E29" s="3">
        <v>9</v>
      </c>
      <c r="F29" s="15"/>
      <c r="G29" s="16"/>
      <c r="H29" s="17"/>
      <c r="I29" s="18"/>
      <c r="J29" s="20">
        <f t="shared" si="2"/>
        <v>30</v>
      </c>
    </row>
    <row r="30" spans="1:10" ht="22.5" customHeight="1">
      <c r="A30" s="27"/>
      <c r="B30" s="3"/>
      <c r="C30" s="3"/>
      <c r="D30" s="3"/>
      <c r="E30" s="3"/>
      <c r="F30" s="15"/>
      <c r="G30" s="16"/>
      <c r="H30" s="17"/>
      <c r="I30" s="18"/>
      <c r="J30" s="20"/>
    </row>
    <row r="31" spans="1:10" ht="22.5" customHeight="1">
      <c r="A31" s="27"/>
      <c r="B31" s="3"/>
      <c r="C31" s="3"/>
      <c r="D31" s="3"/>
      <c r="E31" s="3"/>
      <c r="F31" s="15"/>
      <c r="G31" s="16"/>
      <c r="H31" s="17"/>
      <c r="I31" s="18"/>
      <c r="J31" s="20"/>
    </row>
    <row r="32" ht="12.75">
      <c r="K32" s="2">
        <f>SUM(K21:K31)</f>
        <v>210</v>
      </c>
    </row>
    <row r="33" spans="1:10" ht="25.5" customHeight="1">
      <c r="A33" s="60" t="s">
        <v>82</v>
      </c>
      <c r="B33" s="60"/>
      <c r="C33" s="60"/>
      <c r="D33" s="55" t="s">
        <v>317</v>
      </c>
      <c r="E33" s="55"/>
      <c r="F33" s="55"/>
      <c r="G33" s="55"/>
      <c r="H33" s="55"/>
      <c r="I33" s="55"/>
      <c r="J33" s="55"/>
    </row>
    <row r="34" spans="1:3" ht="22.5" customHeight="1">
      <c r="A34" s="9" t="str">
        <f>Teams!$A$21</f>
        <v>TV Bad Säckingen U10</v>
      </c>
      <c r="B34" s="56"/>
      <c r="C34" s="57"/>
    </row>
    <row r="35" spans="1:10" ht="22.5" customHeight="1">
      <c r="A35" s="6" t="s">
        <v>83</v>
      </c>
      <c r="B35" s="58">
        <v>0.007347916666666666</v>
      </c>
      <c r="C35" s="59"/>
      <c r="H35" s="7"/>
      <c r="I35" s="8"/>
      <c r="J35" s="21">
        <f>B35</f>
        <v>0.007347916666666666</v>
      </c>
    </row>
  </sheetData>
  <sheetProtection/>
  <mergeCells count="8">
    <mergeCell ref="B34:C34"/>
    <mergeCell ref="B35:C35"/>
    <mergeCell ref="A1:J1"/>
    <mergeCell ref="C2:J2"/>
    <mergeCell ref="C5:J5"/>
    <mergeCell ref="C19:J19"/>
    <mergeCell ref="A33:C33"/>
    <mergeCell ref="D33:J33"/>
  </mergeCells>
  <conditionalFormatting sqref="A7:A17">
    <cfRule type="containsText" priority="2" dxfId="162" operator="containsText" stopIfTrue="1" text=" NN ">
      <formula>NOT(ISERROR(SEARCH(" NN ",A7)))</formula>
    </cfRule>
  </conditionalFormatting>
  <conditionalFormatting sqref="A21:A31">
    <cfRule type="containsText" priority="1" dxfId="162" operator="containsText" stopIfTrue="1" text=" NN ">
      <formula>NOT(ISERROR(SEARCH(" NN ",A21)))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564667</dc:creator>
  <cp:keywords/>
  <dc:description/>
  <cp:lastModifiedBy>Dörsch-Werner</cp:lastModifiedBy>
  <cp:lastPrinted>2012-06-26T13:11:42Z</cp:lastPrinted>
  <dcterms:created xsi:type="dcterms:W3CDTF">2012-01-25T07:29:01Z</dcterms:created>
  <dcterms:modified xsi:type="dcterms:W3CDTF">2012-06-26T13:11:47Z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